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F:\2020 Meetings\May Meetings 2020\May 18\"/>
    </mc:Choice>
  </mc:AlternateContent>
  <xr:revisionPtr revIDLastSave="0" documentId="8_{B87418FF-B4B6-4B94-9F1A-DC0D543CB7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 GF-SUMMARY " sheetId="2" r:id="rId1"/>
    <sheet name="GF-DETAIL" sheetId="3" r:id="rId2"/>
    <sheet name="GBCY3656" sheetId="1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 GF-SUMMARY '!$A$1:$K$53</definedName>
    <definedName name="_xlnm.Print_Area" localSheetId="1">'GF-DETAIL'!$A$1:$W$625</definedName>
    <definedName name="_xlnm.Print_Titles" localSheetId="0">' GF-SUMMARY '!$1:$5</definedName>
    <definedName name="_xlnm.Print_Titles" localSheetId="1">'GF-DETAIL'!$1:$7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21" i="3" l="1"/>
  <c r="T321" i="3"/>
  <c r="T402" i="3"/>
  <c r="S370" i="3"/>
  <c r="R220" i="3"/>
  <c r="M205" i="3"/>
  <c r="Q202" i="3"/>
  <c r="H198" i="3"/>
  <c r="R168" i="3"/>
  <c r="H125" i="3"/>
  <c r="V115" i="3"/>
  <c r="V135" i="3"/>
  <c r="T522" i="3"/>
  <c r="V522" i="3" s="1"/>
  <c r="T545" i="3"/>
  <c r="V545" i="3" s="1"/>
  <c r="T544" i="3"/>
  <c r="V544" i="3" s="1"/>
  <c r="T531" i="3"/>
  <c r="V531" i="3" s="1"/>
  <c r="D15" i="2"/>
  <c r="D13" i="2"/>
  <c r="S608" i="3"/>
  <c r="S90" i="3"/>
  <c r="T257" i="3" l="1"/>
  <c r="F15" i="2"/>
  <c r="F14" i="2"/>
  <c r="F13" i="2"/>
  <c r="F12" i="2"/>
  <c r="F11" i="2"/>
  <c r="F10" i="2"/>
  <c r="F9" i="2"/>
  <c r="F8" i="2"/>
  <c r="F7" i="2"/>
  <c r="P196" i="3" l="1"/>
  <c r="P220" i="3"/>
  <c r="Q597" i="3"/>
  <c r="P590" i="3"/>
  <c r="P588" i="3"/>
  <c r="Q575" i="3"/>
  <c r="Q553" i="3"/>
  <c r="Q530" i="3"/>
  <c r="Q532" i="3"/>
  <c r="Q533" i="3"/>
  <c r="Q538" i="3"/>
  <c r="P542" i="3"/>
  <c r="T447" i="3"/>
  <c r="P477" i="3"/>
  <c r="O443" i="3"/>
  <c r="L436" i="3"/>
  <c r="L435" i="3"/>
  <c r="P433" i="3"/>
  <c r="P431" i="3"/>
  <c r="P430" i="3"/>
  <c r="P429" i="3"/>
  <c r="P428" i="3"/>
  <c r="O421" i="3"/>
  <c r="O417" i="3"/>
  <c r="P413" i="3"/>
  <c r="P370" i="3"/>
  <c r="P293" i="3"/>
  <c r="P353" i="3"/>
  <c r="P342" i="3"/>
  <c r="P337" i="3"/>
  <c r="P334" i="3"/>
  <c r="P333" i="3"/>
  <c r="P332" i="3"/>
  <c r="P330" i="3"/>
  <c r="M325" i="3"/>
  <c r="O322" i="3"/>
  <c r="O318" i="3"/>
  <c r="H270" i="3"/>
  <c r="I269" i="3"/>
  <c r="T502" i="3" l="1"/>
  <c r="W502" i="3" s="1"/>
  <c r="R608" i="3"/>
  <c r="T588" i="3"/>
  <c r="T587" i="3"/>
  <c r="W587" i="3" s="1"/>
  <c r="T584" i="3"/>
  <c r="R581" i="3"/>
  <c r="T575" i="3"/>
  <c r="V575" i="3" s="1"/>
  <c r="T569" i="3"/>
  <c r="V569" i="3" s="1"/>
  <c r="T565" i="3"/>
  <c r="V565" i="3" s="1"/>
  <c r="T561" i="3"/>
  <c r="V561" i="3" s="1"/>
  <c r="T557" i="3"/>
  <c r="V557" i="3" s="1"/>
  <c r="R573" i="3"/>
  <c r="T551" i="3"/>
  <c r="W551" i="3" s="1"/>
  <c r="T523" i="3"/>
  <c r="W523" i="3" s="1"/>
  <c r="T521" i="3"/>
  <c r="T505" i="3"/>
  <c r="W505" i="3" s="1"/>
  <c r="R500" i="3"/>
  <c r="T479" i="3"/>
  <c r="W479" i="3" s="1"/>
  <c r="T471" i="3"/>
  <c r="V471" i="3" s="1"/>
  <c r="T467" i="3"/>
  <c r="V467" i="3" s="1"/>
  <c r="T463" i="3"/>
  <c r="V463" i="3" s="1"/>
  <c r="T459" i="3"/>
  <c r="V459" i="3" s="1"/>
  <c r="T455" i="3"/>
  <c r="V455" i="3" s="1"/>
  <c r="T396" i="3"/>
  <c r="R400" i="3"/>
  <c r="T385" i="3"/>
  <c r="T381" i="3"/>
  <c r="W381" i="3" s="1"/>
  <c r="T372" i="3"/>
  <c r="V372" i="3" s="1"/>
  <c r="T364" i="3"/>
  <c r="V364" i="3" s="1"/>
  <c r="T361" i="3"/>
  <c r="V361" i="3" s="1"/>
  <c r="T360" i="3"/>
  <c r="V360" i="3" s="1"/>
  <c r="T356" i="3"/>
  <c r="T352" i="3"/>
  <c r="T350" i="3"/>
  <c r="T348" i="3"/>
  <c r="T307" i="3"/>
  <c r="R304" i="3"/>
  <c r="T287" i="3"/>
  <c r="W287" i="3" s="1"/>
  <c r="T279" i="3"/>
  <c r="W279" i="3" s="1"/>
  <c r="T276" i="3"/>
  <c r="R291" i="3"/>
  <c r="R259" i="3"/>
  <c r="R255" i="3"/>
  <c r="T245" i="3"/>
  <c r="V245" i="3" s="1"/>
  <c r="T244" i="3"/>
  <c r="V244" i="3" s="1"/>
  <c r="R233" i="3"/>
  <c r="T227" i="3"/>
  <c r="V227" i="3" s="1"/>
  <c r="T222" i="3"/>
  <c r="W222" i="3" s="1"/>
  <c r="R225" i="3"/>
  <c r="T215" i="3"/>
  <c r="T214" i="3"/>
  <c r="T211" i="3"/>
  <c r="T210" i="3"/>
  <c r="T207" i="3"/>
  <c r="T206" i="3"/>
  <c r="T203" i="3"/>
  <c r="R218" i="3"/>
  <c r="T183" i="3"/>
  <c r="V183" i="3" s="1"/>
  <c r="T174" i="3"/>
  <c r="V174" i="3" s="1"/>
  <c r="T162" i="3"/>
  <c r="T159" i="3"/>
  <c r="V159" i="3" s="1"/>
  <c r="T158" i="3"/>
  <c r="W158" i="3" s="1"/>
  <c r="R145" i="3"/>
  <c r="T127" i="3"/>
  <c r="V127" i="3" s="1"/>
  <c r="T120" i="3"/>
  <c r="T119" i="3"/>
  <c r="W119" i="3" s="1"/>
  <c r="T117" i="3"/>
  <c r="T114" i="3"/>
  <c r="W114" i="3" s="1"/>
  <c r="T111" i="3"/>
  <c r="W111" i="3" s="1"/>
  <c r="T49" i="3"/>
  <c r="V49" i="3" s="1"/>
  <c r="T86" i="3"/>
  <c r="V86" i="3" s="1"/>
  <c r="F9" i="3"/>
  <c r="T9" i="3"/>
  <c r="V9" i="3" s="1"/>
  <c r="F10" i="3"/>
  <c r="T10" i="3"/>
  <c r="F11" i="3"/>
  <c r="T11" i="3"/>
  <c r="W11" i="3" s="1"/>
  <c r="F12" i="3"/>
  <c r="T12" i="3"/>
  <c r="V12" i="3" s="1"/>
  <c r="F13" i="3"/>
  <c r="T13" i="3"/>
  <c r="W13" i="3" s="1"/>
  <c r="F14" i="3"/>
  <c r="T14" i="3"/>
  <c r="F15" i="3"/>
  <c r="T15" i="3"/>
  <c r="F16" i="3"/>
  <c r="T16" i="3"/>
  <c r="H17" i="3"/>
  <c r="I17" i="3"/>
  <c r="J17" i="3"/>
  <c r="K17" i="3"/>
  <c r="L17" i="3"/>
  <c r="M17" i="3"/>
  <c r="N17" i="3"/>
  <c r="O17" i="3"/>
  <c r="P17" i="3"/>
  <c r="Q17" i="3"/>
  <c r="R17" i="3"/>
  <c r="S17" i="3"/>
  <c r="D7" i="2" s="1"/>
  <c r="U17" i="3"/>
  <c r="F19" i="3"/>
  <c r="T19" i="3"/>
  <c r="F20" i="3"/>
  <c r="T20" i="3"/>
  <c r="W20" i="3" s="1"/>
  <c r="F21" i="3"/>
  <c r="M21" i="3"/>
  <c r="F22" i="3"/>
  <c r="T22" i="3"/>
  <c r="F23" i="3"/>
  <c r="M23" i="3"/>
  <c r="T23" i="3" s="1"/>
  <c r="W23" i="3" s="1"/>
  <c r="F24" i="3"/>
  <c r="T24" i="3"/>
  <c r="V24" i="3" s="1"/>
  <c r="F25" i="3"/>
  <c r="T25" i="3"/>
  <c r="F26" i="3"/>
  <c r="T26" i="3"/>
  <c r="V26" i="3" s="1"/>
  <c r="F27" i="3"/>
  <c r="T27" i="3"/>
  <c r="H28" i="3"/>
  <c r="I28" i="3"/>
  <c r="J28" i="3"/>
  <c r="K28" i="3"/>
  <c r="L28" i="3"/>
  <c r="N28" i="3"/>
  <c r="O28" i="3"/>
  <c r="P28" i="3"/>
  <c r="Q28" i="3"/>
  <c r="R28" i="3"/>
  <c r="S28" i="3"/>
  <c r="D8" i="2" s="1"/>
  <c r="U28" i="3"/>
  <c r="F31" i="3"/>
  <c r="T31" i="3"/>
  <c r="V31" i="3" s="1"/>
  <c r="F32" i="3"/>
  <c r="T32" i="3"/>
  <c r="V32" i="3" s="1"/>
  <c r="F33" i="3"/>
  <c r="H33" i="3"/>
  <c r="F34" i="3"/>
  <c r="T34" i="3"/>
  <c r="V34" i="3" s="1"/>
  <c r="I35" i="3"/>
  <c r="J35" i="3"/>
  <c r="K35" i="3"/>
  <c r="L35" i="3"/>
  <c r="M35" i="3"/>
  <c r="N35" i="3"/>
  <c r="O35" i="3"/>
  <c r="P35" i="3"/>
  <c r="Q35" i="3"/>
  <c r="R35" i="3"/>
  <c r="S35" i="3"/>
  <c r="D9" i="2" s="1"/>
  <c r="U35" i="3"/>
  <c r="F37" i="3"/>
  <c r="T37" i="3"/>
  <c r="V37" i="3" s="1"/>
  <c r="F38" i="3"/>
  <c r="T38" i="3"/>
  <c r="V38" i="3" s="1"/>
  <c r="F39" i="3"/>
  <c r="T39" i="3"/>
  <c r="V39" i="3" s="1"/>
  <c r="F40" i="3"/>
  <c r="T40" i="3"/>
  <c r="F41" i="3"/>
  <c r="T41" i="3"/>
  <c r="V41" i="3" s="1"/>
  <c r="F42" i="3"/>
  <c r="T42" i="3"/>
  <c r="F43" i="3"/>
  <c r="T43" i="3"/>
  <c r="V43" i="3" s="1"/>
  <c r="F44" i="3"/>
  <c r="T44" i="3"/>
  <c r="F45" i="3"/>
  <c r="T45" i="3"/>
  <c r="V45" i="3" s="1"/>
  <c r="F46" i="3"/>
  <c r="T46" i="3"/>
  <c r="F47" i="3"/>
  <c r="T47" i="3"/>
  <c r="V47" i="3" s="1"/>
  <c r="F48" i="3"/>
  <c r="T48" i="3"/>
  <c r="F50" i="3"/>
  <c r="T50" i="3"/>
  <c r="V50" i="3" s="1"/>
  <c r="F51" i="3"/>
  <c r="T51" i="3"/>
  <c r="H52" i="3"/>
  <c r="I52" i="3"/>
  <c r="J52" i="3"/>
  <c r="K52" i="3"/>
  <c r="L52" i="3"/>
  <c r="M52" i="3"/>
  <c r="N52" i="3"/>
  <c r="O52" i="3"/>
  <c r="P52" i="3"/>
  <c r="Q52" i="3"/>
  <c r="R52" i="3"/>
  <c r="S52" i="3"/>
  <c r="D10" i="2" s="1"/>
  <c r="U52" i="3"/>
  <c r="F55" i="3"/>
  <c r="T55" i="3"/>
  <c r="W55" i="3" s="1"/>
  <c r="F56" i="3"/>
  <c r="T56" i="3"/>
  <c r="F57" i="3"/>
  <c r="I57" i="3"/>
  <c r="F58" i="3"/>
  <c r="T58" i="3"/>
  <c r="W58" i="3" s="1"/>
  <c r="F59" i="3"/>
  <c r="T59" i="3"/>
  <c r="F60" i="3"/>
  <c r="T60" i="3"/>
  <c r="V60" i="3" s="1"/>
  <c r="F61" i="3"/>
  <c r="T61" i="3"/>
  <c r="V61" i="3" s="1"/>
  <c r="F62" i="3"/>
  <c r="T62" i="3"/>
  <c r="V62" i="3" s="1"/>
  <c r="F63" i="3"/>
  <c r="T63" i="3"/>
  <c r="F64" i="3"/>
  <c r="T64" i="3"/>
  <c r="V64" i="3" s="1"/>
  <c r="F65" i="3"/>
  <c r="T65" i="3"/>
  <c r="V65" i="3" s="1"/>
  <c r="H66" i="3"/>
  <c r="J66" i="3"/>
  <c r="K66" i="3"/>
  <c r="L66" i="3"/>
  <c r="M66" i="3"/>
  <c r="N66" i="3"/>
  <c r="O66" i="3"/>
  <c r="P66" i="3"/>
  <c r="Q66" i="3"/>
  <c r="R66" i="3"/>
  <c r="S66" i="3"/>
  <c r="D11" i="2" s="1"/>
  <c r="U66" i="3"/>
  <c r="F69" i="3"/>
  <c r="M69" i="3"/>
  <c r="T69" i="3" s="1"/>
  <c r="F70" i="3"/>
  <c r="T70" i="3"/>
  <c r="W70" i="3" s="1"/>
  <c r="F71" i="3"/>
  <c r="T71" i="3"/>
  <c r="V71" i="3" s="1"/>
  <c r="F72" i="3"/>
  <c r="T72" i="3"/>
  <c r="H73" i="3"/>
  <c r="I73" i="3"/>
  <c r="J73" i="3"/>
  <c r="K73" i="3"/>
  <c r="L73" i="3"/>
  <c r="N73" i="3"/>
  <c r="O73" i="3"/>
  <c r="P73" i="3"/>
  <c r="Q73" i="3"/>
  <c r="R73" i="3"/>
  <c r="S73" i="3"/>
  <c r="D12" i="2" s="1"/>
  <c r="U73" i="3"/>
  <c r="F76" i="3"/>
  <c r="T76" i="3"/>
  <c r="F79" i="3"/>
  <c r="M79" i="3"/>
  <c r="F80" i="3"/>
  <c r="M80" i="3"/>
  <c r="T80" i="3" s="1"/>
  <c r="F81" i="3"/>
  <c r="M81" i="3"/>
  <c r="T81" i="3" s="1"/>
  <c r="F82" i="3"/>
  <c r="T82" i="3"/>
  <c r="F83" i="3"/>
  <c r="M83" i="3"/>
  <c r="T83" i="3" s="1"/>
  <c r="V83" i="3" s="1"/>
  <c r="F84" i="3"/>
  <c r="M84" i="3"/>
  <c r="T84" i="3" s="1"/>
  <c r="F85" i="3"/>
  <c r="M85" i="3"/>
  <c r="T85" i="3" s="1"/>
  <c r="V85" i="3" s="1"/>
  <c r="F87" i="3"/>
  <c r="M87" i="3"/>
  <c r="T87" i="3" s="1"/>
  <c r="F88" i="3"/>
  <c r="M88" i="3"/>
  <c r="T88" i="3" s="1"/>
  <c r="V88" i="3" s="1"/>
  <c r="M89" i="3"/>
  <c r="T89" i="3" s="1"/>
  <c r="V89" i="3" s="1"/>
  <c r="F90" i="3"/>
  <c r="M90" i="3"/>
  <c r="T90" i="3" s="1"/>
  <c r="V90" i="3" s="1"/>
  <c r="H91" i="3"/>
  <c r="I91" i="3"/>
  <c r="J91" i="3"/>
  <c r="K91" i="3"/>
  <c r="L91" i="3"/>
  <c r="N91" i="3"/>
  <c r="O91" i="3"/>
  <c r="P91" i="3"/>
  <c r="Q91" i="3"/>
  <c r="R91" i="3"/>
  <c r="S91" i="3"/>
  <c r="D14" i="2" s="1"/>
  <c r="U91" i="3"/>
  <c r="F94" i="3"/>
  <c r="T94" i="3"/>
  <c r="V94" i="3" s="1"/>
  <c r="H102" i="3"/>
  <c r="I102" i="3"/>
  <c r="I151" i="3" s="1"/>
  <c r="I173" i="3" s="1"/>
  <c r="I193" i="3" s="1"/>
  <c r="I239" i="3" s="1"/>
  <c r="I266" i="3" s="1"/>
  <c r="I317" i="3" s="1"/>
  <c r="I408" i="3" s="1"/>
  <c r="I520" i="3" s="1"/>
  <c r="I529" i="3" s="1"/>
  <c r="J102" i="3"/>
  <c r="J151" i="3" s="1"/>
  <c r="J173" i="3" s="1"/>
  <c r="J193" i="3" s="1"/>
  <c r="J239" i="3" s="1"/>
  <c r="J266" i="3" s="1"/>
  <c r="J317" i="3" s="1"/>
  <c r="J408" i="3" s="1"/>
  <c r="J520" i="3" s="1"/>
  <c r="J529" i="3" s="1"/>
  <c r="K102" i="3"/>
  <c r="K151" i="3" s="1"/>
  <c r="K173" i="3" s="1"/>
  <c r="K193" i="3" s="1"/>
  <c r="K239" i="3" s="1"/>
  <c r="K266" i="3" s="1"/>
  <c r="K317" i="3" s="1"/>
  <c r="K408" i="3" s="1"/>
  <c r="K520" i="3" s="1"/>
  <c r="K529" i="3" s="1"/>
  <c r="L102" i="3"/>
  <c r="L151" i="3" s="1"/>
  <c r="L173" i="3" s="1"/>
  <c r="L193" i="3" s="1"/>
  <c r="L239" i="3" s="1"/>
  <c r="L266" i="3" s="1"/>
  <c r="L317" i="3" s="1"/>
  <c r="L408" i="3" s="1"/>
  <c r="L520" i="3" s="1"/>
  <c r="L529" i="3" s="1"/>
  <c r="M102" i="3"/>
  <c r="M151" i="3" s="1"/>
  <c r="M173" i="3" s="1"/>
  <c r="M193" i="3" s="1"/>
  <c r="M239" i="3" s="1"/>
  <c r="M266" i="3" s="1"/>
  <c r="M317" i="3" s="1"/>
  <c r="M408" i="3" s="1"/>
  <c r="M520" i="3" s="1"/>
  <c r="M529" i="3" s="1"/>
  <c r="N102" i="3"/>
  <c r="N151" i="3" s="1"/>
  <c r="N173" i="3" s="1"/>
  <c r="N193" i="3" s="1"/>
  <c r="N239" i="3" s="1"/>
  <c r="N266" i="3" s="1"/>
  <c r="N317" i="3" s="1"/>
  <c r="N408" i="3" s="1"/>
  <c r="N520" i="3" s="1"/>
  <c r="N529" i="3" s="1"/>
  <c r="O102" i="3"/>
  <c r="O151" i="3" s="1"/>
  <c r="O173" i="3" s="1"/>
  <c r="O193" i="3" s="1"/>
  <c r="O239" i="3" s="1"/>
  <c r="O266" i="3" s="1"/>
  <c r="O317" i="3" s="1"/>
  <c r="O408" i="3" s="1"/>
  <c r="O520" i="3" s="1"/>
  <c r="O529" i="3" s="1"/>
  <c r="P102" i="3"/>
  <c r="P151" i="3" s="1"/>
  <c r="P173" i="3" s="1"/>
  <c r="P193" i="3" s="1"/>
  <c r="P239" i="3" s="1"/>
  <c r="P266" i="3" s="1"/>
  <c r="P317" i="3" s="1"/>
  <c r="P408" i="3" s="1"/>
  <c r="P520" i="3" s="1"/>
  <c r="P529" i="3" s="1"/>
  <c r="Q102" i="3"/>
  <c r="Q151" i="3" s="1"/>
  <c r="Q173" i="3" s="1"/>
  <c r="Q193" i="3" s="1"/>
  <c r="Q239" i="3" s="1"/>
  <c r="Q266" i="3" s="1"/>
  <c r="Q317" i="3" s="1"/>
  <c r="Q408" i="3" s="1"/>
  <c r="Q520" i="3" s="1"/>
  <c r="Q529" i="3" s="1"/>
  <c r="R102" i="3"/>
  <c r="R151" i="3" s="1"/>
  <c r="R173" i="3" s="1"/>
  <c r="R193" i="3" s="1"/>
  <c r="R239" i="3" s="1"/>
  <c r="R266" i="3" s="1"/>
  <c r="R317" i="3" s="1"/>
  <c r="R408" i="3" s="1"/>
  <c r="R520" i="3" s="1"/>
  <c r="R529" i="3" s="1"/>
  <c r="S102" i="3"/>
  <c r="S151" i="3" s="1"/>
  <c r="S173" i="3" s="1"/>
  <c r="S193" i="3" s="1"/>
  <c r="S239" i="3" s="1"/>
  <c r="S266" i="3" s="1"/>
  <c r="S317" i="3" s="1"/>
  <c r="S408" i="3" s="1"/>
  <c r="S520" i="3" s="1"/>
  <c r="S529" i="3" s="1"/>
  <c r="U102" i="3"/>
  <c r="U151" i="3" s="1"/>
  <c r="U173" i="3" s="1"/>
  <c r="U193" i="3" s="1"/>
  <c r="U239" i="3" s="1"/>
  <c r="U266" i="3" s="1"/>
  <c r="U317" i="3" s="1"/>
  <c r="U408" i="3" s="1"/>
  <c r="U520" i="3" s="1"/>
  <c r="U529" i="3" s="1"/>
  <c r="F103" i="3"/>
  <c r="T103" i="3"/>
  <c r="F104" i="3"/>
  <c r="T104" i="3"/>
  <c r="F105" i="3"/>
  <c r="T105" i="3"/>
  <c r="F106" i="3"/>
  <c r="T106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U107" i="3"/>
  <c r="F109" i="3"/>
  <c r="T109" i="3"/>
  <c r="F110" i="3"/>
  <c r="T110" i="3"/>
  <c r="W110" i="3" s="1"/>
  <c r="F111" i="3"/>
  <c r="F112" i="3"/>
  <c r="T112" i="3"/>
  <c r="W112" i="3" s="1"/>
  <c r="F113" i="3"/>
  <c r="T113" i="3"/>
  <c r="F114" i="3"/>
  <c r="F116" i="3"/>
  <c r="T116" i="3"/>
  <c r="W116" i="3" s="1"/>
  <c r="F117" i="3"/>
  <c r="F118" i="3"/>
  <c r="T118" i="3"/>
  <c r="V118" i="3" s="1"/>
  <c r="F119" i="3"/>
  <c r="F120" i="3"/>
  <c r="F121" i="3"/>
  <c r="T121" i="3"/>
  <c r="V121" i="3" s="1"/>
  <c r="F122" i="3"/>
  <c r="T122" i="3"/>
  <c r="V122" i="3" s="1"/>
  <c r="E123" i="3"/>
  <c r="E147" i="3" s="1"/>
  <c r="H123" i="3"/>
  <c r="I123" i="3"/>
  <c r="J123" i="3"/>
  <c r="K123" i="3"/>
  <c r="L123" i="3"/>
  <c r="M123" i="3"/>
  <c r="N123" i="3"/>
  <c r="O123" i="3"/>
  <c r="P123" i="3"/>
  <c r="Q123" i="3"/>
  <c r="R123" i="3"/>
  <c r="S123" i="3"/>
  <c r="U123" i="3"/>
  <c r="F125" i="3"/>
  <c r="T125" i="3"/>
  <c r="F126" i="3"/>
  <c r="T126" i="3"/>
  <c r="W126" i="3" s="1"/>
  <c r="F127" i="3"/>
  <c r="F128" i="3"/>
  <c r="T128" i="3"/>
  <c r="F129" i="3"/>
  <c r="T129" i="3"/>
  <c r="V129" i="3" s="1"/>
  <c r="F130" i="3"/>
  <c r="T130" i="3"/>
  <c r="V130" i="3" s="1"/>
  <c r="H131" i="3"/>
  <c r="I131" i="3"/>
  <c r="J131" i="3"/>
  <c r="K131" i="3"/>
  <c r="L131" i="3"/>
  <c r="M131" i="3"/>
  <c r="N131" i="3"/>
  <c r="O131" i="3"/>
  <c r="P131" i="3"/>
  <c r="Q131" i="3"/>
  <c r="S131" i="3"/>
  <c r="U131" i="3"/>
  <c r="F133" i="3"/>
  <c r="T133" i="3"/>
  <c r="F134" i="3"/>
  <c r="T134" i="3"/>
  <c r="F136" i="3"/>
  <c r="T136" i="3"/>
  <c r="W136" i="3" s="1"/>
  <c r="H137" i="3"/>
  <c r="I137" i="3"/>
  <c r="J137" i="3"/>
  <c r="K137" i="3"/>
  <c r="L137" i="3"/>
  <c r="M137" i="3"/>
  <c r="N137" i="3"/>
  <c r="O137" i="3"/>
  <c r="P137" i="3"/>
  <c r="Q137" i="3"/>
  <c r="R137" i="3"/>
  <c r="S137" i="3"/>
  <c r="U137" i="3"/>
  <c r="F139" i="3"/>
  <c r="T139" i="3"/>
  <c r="F140" i="3"/>
  <c r="T140" i="3"/>
  <c r="V140" i="3" s="1"/>
  <c r="F141" i="3"/>
  <c r="T141" i="3"/>
  <c r="V141" i="3" s="1"/>
  <c r="H142" i="3"/>
  <c r="I142" i="3"/>
  <c r="J142" i="3"/>
  <c r="K142" i="3"/>
  <c r="L142" i="3"/>
  <c r="M142" i="3"/>
  <c r="N142" i="3"/>
  <c r="O142" i="3"/>
  <c r="P142" i="3"/>
  <c r="Q142" i="3"/>
  <c r="R142" i="3"/>
  <c r="S142" i="3"/>
  <c r="U142" i="3"/>
  <c r="F144" i="3"/>
  <c r="F145" i="3" s="1"/>
  <c r="H145" i="3"/>
  <c r="I145" i="3"/>
  <c r="J145" i="3"/>
  <c r="K145" i="3"/>
  <c r="L145" i="3"/>
  <c r="M145" i="3"/>
  <c r="N145" i="3"/>
  <c r="O145" i="3"/>
  <c r="P145" i="3"/>
  <c r="Q145" i="3"/>
  <c r="H151" i="3"/>
  <c r="H173" i="3" s="1"/>
  <c r="H193" i="3" s="1"/>
  <c r="H239" i="3" s="1"/>
  <c r="H266" i="3" s="1"/>
  <c r="H317" i="3" s="1"/>
  <c r="H408" i="3" s="1"/>
  <c r="H520" i="3" s="1"/>
  <c r="H529" i="3" s="1"/>
  <c r="T151" i="3"/>
  <c r="T173" i="3" s="1"/>
  <c r="T193" i="3" s="1"/>
  <c r="T239" i="3" s="1"/>
  <c r="T266" i="3" s="1"/>
  <c r="T317" i="3" s="1"/>
  <c r="T408" i="3" s="1"/>
  <c r="T520" i="3" s="1"/>
  <c r="T529" i="3" s="1"/>
  <c r="F152" i="3"/>
  <c r="F153" i="3" s="1"/>
  <c r="T152" i="3"/>
  <c r="T153" i="3" s="1"/>
  <c r="H153" i="3"/>
  <c r="I153" i="3"/>
  <c r="J153" i="3"/>
  <c r="K153" i="3"/>
  <c r="L153" i="3"/>
  <c r="M153" i="3"/>
  <c r="N153" i="3"/>
  <c r="O153" i="3"/>
  <c r="P153" i="3"/>
  <c r="Q153" i="3"/>
  <c r="R153" i="3"/>
  <c r="S153" i="3"/>
  <c r="D20" i="2" s="1"/>
  <c r="U153" i="3"/>
  <c r="I20" i="2" s="1"/>
  <c r="F20" i="2" s="1"/>
  <c r="F155" i="3"/>
  <c r="T155" i="3"/>
  <c r="F156" i="3"/>
  <c r="T156" i="3"/>
  <c r="W156" i="3" s="1"/>
  <c r="F157" i="3"/>
  <c r="T157" i="3"/>
  <c r="F158" i="3"/>
  <c r="F159" i="3"/>
  <c r="F160" i="3"/>
  <c r="T160" i="3"/>
  <c r="W160" i="3" s="1"/>
  <c r="F161" i="3"/>
  <c r="T161" i="3"/>
  <c r="V161" i="3" s="1"/>
  <c r="F162" i="3"/>
  <c r="F163" i="3"/>
  <c r="T163" i="3"/>
  <c r="F164" i="3"/>
  <c r="T164" i="3"/>
  <c r="V164" i="3" s="1"/>
  <c r="F165" i="3"/>
  <c r="T165" i="3"/>
  <c r="V165" i="3" s="1"/>
  <c r="E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D21" i="2" s="1"/>
  <c r="U166" i="3"/>
  <c r="I21" i="2" s="1"/>
  <c r="F21" i="2" s="1"/>
  <c r="F168" i="3"/>
  <c r="O168" i="3"/>
  <c r="E170" i="3"/>
  <c r="F174" i="3"/>
  <c r="F175" i="3"/>
  <c r="T175" i="3"/>
  <c r="V175" i="3" s="1"/>
  <c r="F176" i="3"/>
  <c r="T176" i="3"/>
  <c r="V176" i="3" s="1"/>
  <c r="F177" i="3"/>
  <c r="T177" i="3"/>
  <c r="V177" i="3" s="1"/>
  <c r="H178" i="3"/>
  <c r="I178" i="3"/>
  <c r="J178" i="3"/>
  <c r="K178" i="3"/>
  <c r="L178" i="3"/>
  <c r="M178" i="3"/>
  <c r="N178" i="3"/>
  <c r="O178" i="3"/>
  <c r="P178" i="3"/>
  <c r="Q178" i="3"/>
  <c r="S178" i="3"/>
  <c r="U178" i="3"/>
  <c r="F181" i="3"/>
  <c r="F182" i="3"/>
  <c r="P182" i="3"/>
  <c r="F183" i="3"/>
  <c r="F184" i="3"/>
  <c r="T184" i="3"/>
  <c r="F185" i="3"/>
  <c r="O185" i="3"/>
  <c r="P185" i="3"/>
  <c r="F186" i="3"/>
  <c r="P186" i="3"/>
  <c r="E187" i="3"/>
  <c r="E189" i="3" s="1"/>
  <c r="H187" i="3"/>
  <c r="I187" i="3"/>
  <c r="I189" i="3" s="1"/>
  <c r="J187" i="3"/>
  <c r="J189" i="3" s="1"/>
  <c r="K187" i="3"/>
  <c r="L187" i="3"/>
  <c r="M187" i="3"/>
  <c r="M189" i="3" s="1"/>
  <c r="N187" i="3"/>
  <c r="N189" i="3" s="1"/>
  <c r="Q187" i="3"/>
  <c r="R187" i="3"/>
  <c r="S187" i="3"/>
  <c r="U187" i="3"/>
  <c r="F194" i="3"/>
  <c r="T194" i="3"/>
  <c r="V194" i="3" s="1"/>
  <c r="F195" i="3"/>
  <c r="T195" i="3"/>
  <c r="V195" i="3" s="1"/>
  <c r="F196" i="3"/>
  <c r="T196" i="3"/>
  <c r="V196" i="3" s="1"/>
  <c r="F197" i="3"/>
  <c r="T197" i="3"/>
  <c r="V197" i="3" s="1"/>
  <c r="F198" i="3"/>
  <c r="T198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D23" i="2" s="1"/>
  <c r="U199" i="3"/>
  <c r="F202" i="3"/>
  <c r="F203" i="3"/>
  <c r="F204" i="3"/>
  <c r="T204" i="3"/>
  <c r="W204" i="3" s="1"/>
  <c r="F205" i="3"/>
  <c r="T205" i="3"/>
  <c r="W205" i="3" s="1"/>
  <c r="F206" i="3"/>
  <c r="F207" i="3"/>
  <c r="F208" i="3"/>
  <c r="T208" i="3"/>
  <c r="W208" i="3" s="1"/>
  <c r="F209" i="3"/>
  <c r="T209" i="3"/>
  <c r="W209" i="3" s="1"/>
  <c r="F210" i="3"/>
  <c r="F211" i="3"/>
  <c r="F212" i="3"/>
  <c r="T212" i="3"/>
  <c r="W212" i="3" s="1"/>
  <c r="F213" i="3"/>
  <c r="T213" i="3"/>
  <c r="W213" i="3" s="1"/>
  <c r="F214" i="3"/>
  <c r="F215" i="3"/>
  <c r="F216" i="3"/>
  <c r="T216" i="3"/>
  <c r="W216" i="3" s="1"/>
  <c r="F217" i="3"/>
  <c r="T217" i="3"/>
  <c r="W217" i="3" s="1"/>
  <c r="E218" i="3"/>
  <c r="H218" i="3"/>
  <c r="I218" i="3"/>
  <c r="J218" i="3"/>
  <c r="K218" i="3"/>
  <c r="L218" i="3"/>
  <c r="M218" i="3"/>
  <c r="N218" i="3"/>
  <c r="O218" i="3"/>
  <c r="P218" i="3"/>
  <c r="Q218" i="3"/>
  <c r="S218" i="3"/>
  <c r="U218" i="3"/>
  <c r="F220" i="3"/>
  <c r="T220" i="3"/>
  <c r="V220" i="3" s="1"/>
  <c r="F221" i="3"/>
  <c r="F222" i="3"/>
  <c r="F223" i="3"/>
  <c r="T223" i="3"/>
  <c r="W223" i="3" s="1"/>
  <c r="F224" i="3"/>
  <c r="T224" i="3"/>
  <c r="V224" i="3" s="1"/>
  <c r="E225" i="3"/>
  <c r="H225" i="3"/>
  <c r="I225" i="3"/>
  <c r="J225" i="3"/>
  <c r="K225" i="3"/>
  <c r="L225" i="3"/>
  <c r="M225" i="3"/>
  <c r="N225" i="3"/>
  <c r="O225" i="3"/>
  <c r="P225" i="3"/>
  <c r="Q225" i="3"/>
  <c r="S225" i="3"/>
  <c r="U225" i="3"/>
  <c r="F227" i="3"/>
  <c r="F230" i="3"/>
  <c r="L230" i="3"/>
  <c r="O230" i="3"/>
  <c r="P230" i="3"/>
  <c r="F231" i="3"/>
  <c r="O231" i="3"/>
  <c r="L232" i="3"/>
  <c r="O232" i="3"/>
  <c r="P232" i="3"/>
  <c r="H233" i="3"/>
  <c r="I233" i="3"/>
  <c r="J233" i="3"/>
  <c r="K233" i="3"/>
  <c r="M233" i="3"/>
  <c r="N233" i="3"/>
  <c r="Q233" i="3"/>
  <c r="S233" i="3"/>
  <c r="U233" i="3"/>
  <c r="D235" i="3"/>
  <c r="F240" i="3"/>
  <c r="K240" i="3"/>
  <c r="F243" i="3"/>
  <c r="T243" i="3"/>
  <c r="V243" i="3" s="1"/>
  <c r="F244" i="3"/>
  <c r="F245" i="3"/>
  <c r="F246" i="3"/>
  <c r="T246" i="3"/>
  <c r="V246" i="3" s="1"/>
  <c r="F247" i="3"/>
  <c r="T247" i="3"/>
  <c r="V247" i="3" s="1"/>
  <c r="H248" i="3"/>
  <c r="I248" i="3"/>
  <c r="J248" i="3"/>
  <c r="K248" i="3"/>
  <c r="L248" i="3"/>
  <c r="M248" i="3"/>
  <c r="N248" i="3"/>
  <c r="O248" i="3"/>
  <c r="P248" i="3"/>
  <c r="Q248" i="3"/>
  <c r="R248" i="3"/>
  <c r="S248" i="3"/>
  <c r="U248" i="3"/>
  <c r="F251" i="3"/>
  <c r="F252" i="3"/>
  <c r="T252" i="3"/>
  <c r="U252" i="3"/>
  <c r="F253" i="3"/>
  <c r="T253" i="3"/>
  <c r="U253" i="3"/>
  <c r="F254" i="3"/>
  <c r="T254" i="3"/>
  <c r="U254" i="3"/>
  <c r="E255" i="3"/>
  <c r="E261" i="3" s="1"/>
  <c r="H255" i="3"/>
  <c r="I255" i="3"/>
  <c r="J255" i="3"/>
  <c r="K255" i="3"/>
  <c r="L255" i="3"/>
  <c r="M255" i="3"/>
  <c r="N255" i="3"/>
  <c r="O255" i="3"/>
  <c r="P255" i="3"/>
  <c r="Q255" i="3"/>
  <c r="S255" i="3"/>
  <c r="D25" i="2" s="1"/>
  <c r="F257" i="3"/>
  <c r="F258" i="3"/>
  <c r="T258" i="3"/>
  <c r="V258" i="3" s="1"/>
  <c r="H259" i="3"/>
  <c r="I259" i="3"/>
  <c r="J259" i="3"/>
  <c r="K259" i="3"/>
  <c r="L259" i="3"/>
  <c r="M259" i="3"/>
  <c r="N259" i="3"/>
  <c r="O259" i="3"/>
  <c r="P259" i="3"/>
  <c r="Q259" i="3"/>
  <c r="S259" i="3"/>
  <c r="U259" i="3"/>
  <c r="F267" i="3"/>
  <c r="T267" i="3"/>
  <c r="V267" i="3" s="1"/>
  <c r="F268" i="3"/>
  <c r="T268" i="3"/>
  <c r="V268" i="3" s="1"/>
  <c r="F269" i="3"/>
  <c r="T269" i="3"/>
  <c r="F270" i="3"/>
  <c r="T270" i="3"/>
  <c r="V270" i="3" s="1"/>
  <c r="H271" i="3"/>
  <c r="I271" i="3"/>
  <c r="J271" i="3"/>
  <c r="K271" i="3"/>
  <c r="L271" i="3"/>
  <c r="M271" i="3"/>
  <c r="N271" i="3"/>
  <c r="O271" i="3"/>
  <c r="P271" i="3"/>
  <c r="Q271" i="3"/>
  <c r="R271" i="3"/>
  <c r="S271" i="3"/>
  <c r="U271" i="3"/>
  <c r="F274" i="3"/>
  <c r="T274" i="3"/>
  <c r="W274" i="3" s="1"/>
  <c r="F275" i="3"/>
  <c r="F276" i="3"/>
  <c r="F277" i="3"/>
  <c r="T277" i="3"/>
  <c r="W277" i="3" s="1"/>
  <c r="F278" i="3"/>
  <c r="T278" i="3"/>
  <c r="W278" i="3" s="1"/>
  <c r="F279" i="3"/>
  <c r="F280" i="3"/>
  <c r="T280" i="3"/>
  <c r="W280" i="3" s="1"/>
  <c r="F281" i="3"/>
  <c r="T281" i="3"/>
  <c r="W281" i="3" s="1"/>
  <c r="F282" i="3"/>
  <c r="T282" i="3"/>
  <c r="W282" i="3" s="1"/>
  <c r="F283" i="3"/>
  <c r="T283" i="3"/>
  <c r="W283" i="3" s="1"/>
  <c r="F284" i="3"/>
  <c r="T284" i="3"/>
  <c r="W284" i="3" s="1"/>
  <c r="F285" i="3"/>
  <c r="T285" i="3"/>
  <c r="W285" i="3" s="1"/>
  <c r="F286" i="3"/>
  <c r="T286" i="3"/>
  <c r="W286" i="3" s="1"/>
  <c r="F287" i="3"/>
  <c r="F288" i="3"/>
  <c r="T288" i="3"/>
  <c r="W288" i="3" s="1"/>
  <c r="F289" i="3"/>
  <c r="T289" i="3"/>
  <c r="W289" i="3" s="1"/>
  <c r="F290" i="3"/>
  <c r="T290" i="3"/>
  <c r="W290" i="3" s="1"/>
  <c r="H291" i="3"/>
  <c r="I291" i="3"/>
  <c r="J291" i="3"/>
  <c r="K291" i="3"/>
  <c r="L291" i="3"/>
  <c r="M291" i="3"/>
  <c r="N291" i="3"/>
  <c r="O291" i="3"/>
  <c r="P291" i="3"/>
  <c r="Q291" i="3"/>
  <c r="S291" i="3"/>
  <c r="U291" i="3"/>
  <c r="F293" i="3"/>
  <c r="K293" i="3"/>
  <c r="K297" i="3" s="1"/>
  <c r="F294" i="3"/>
  <c r="T294" i="3"/>
  <c r="V294" i="3" s="1"/>
  <c r="F295" i="3"/>
  <c r="T295" i="3"/>
  <c r="V295" i="3" s="1"/>
  <c r="F296" i="3"/>
  <c r="T296" i="3"/>
  <c r="V296" i="3" s="1"/>
  <c r="H297" i="3"/>
  <c r="I297" i="3"/>
  <c r="J297" i="3"/>
  <c r="L297" i="3"/>
  <c r="M297" i="3"/>
  <c r="N297" i="3"/>
  <c r="O297" i="3"/>
  <c r="P297" i="3"/>
  <c r="Q297" i="3"/>
  <c r="S297" i="3"/>
  <c r="U297" i="3"/>
  <c r="F299" i="3"/>
  <c r="T299" i="3"/>
  <c r="V299" i="3" s="1"/>
  <c r="F300" i="3"/>
  <c r="F301" i="3"/>
  <c r="T301" i="3"/>
  <c r="V301" i="3" s="1"/>
  <c r="F302" i="3"/>
  <c r="T302" i="3"/>
  <c r="V302" i="3" s="1"/>
  <c r="F303" i="3"/>
  <c r="T303" i="3"/>
  <c r="V303" i="3" s="1"/>
  <c r="H304" i="3"/>
  <c r="I304" i="3"/>
  <c r="J304" i="3"/>
  <c r="K304" i="3"/>
  <c r="L304" i="3"/>
  <c r="M304" i="3"/>
  <c r="N304" i="3"/>
  <c r="O304" i="3"/>
  <c r="P304" i="3"/>
  <c r="Q304" i="3"/>
  <c r="S304" i="3"/>
  <c r="U304" i="3"/>
  <c r="F307" i="3"/>
  <c r="F308" i="3"/>
  <c r="T308" i="3"/>
  <c r="W308" i="3" s="1"/>
  <c r="F309" i="3"/>
  <c r="T309" i="3"/>
  <c r="W309" i="3" s="1"/>
  <c r="H310" i="3"/>
  <c r="I310" i="3"/>
  <c r="J310" i="3"/>
  <c r="K310" i="3"/>
  <c r="L310" i="3"/>
  <c r="M310" i="3"/>
  <c r="N310" i="3"/>
  <c r="O310" i="3"/>
  <c r="P310" i="3"/>
  <c r="Q310" i="3"/>
  <c r="R310" i="3"/>
  <c r="S310" i="3"/>
  <c r="U310" i="3"/>
  <c r="F318" i="3"/>
  <c r="T318" i="3"/>
  <c r="F319" i="3"/>
  <c r="T319" i="3"/>
  <c r="V319" i="3" s="1"/>
  <c r="F320" i="3"/>
  <c r="T320" i="3"/>
  <c r="F322" i="3"/>
  <c r="T322" i="3"/>
  <c r="F323" i="3"/>
  <c r="T323" i="3"/>
  <c r="F324" i="3"/>
  <c r="T324" i="3"/>
  <c r="F325" i="3"/>
  <c r="T325" i="3"/>
  <c r="F326" i="3"/>
  <c r="T326" i="3"/>
  <c r="F327" i="3"/>
  <c r="T327" i="3"/>
  <c r="T328" i="3"/>
  <c r="F329" i="3"/>
  <c r="T329" i="3"/>
  <c r="F330" i="3"/>
  <c r="T330" i="3"/>
  <c r="F331" i="3"/>
  <c r="T331" i="3"/>
  <c r="F332" i="3"/>
  <c r="T332" i="3"/>
  <c r="F333" i="3"/>
  <c r="T333" i="3"/>
  <c r="F334" i="3"/>
  <c r="T334" i="3"/>
  <c r="F335" i="3"/>
  <c r="T335" i="3"/>
  <c r="F336" i="3"/>
  <c r="T336" i="3"/>
  <c r="F337" i="3"/>
  <c r="T337" i="3"/>
  <c r="F338" i="3"/>
  <c r="T338" i="3"/>
  <c r="F339" i="3"/>
  <c r="T339" i="3"/>
  <c r="V339" i="3" s="1"/>
  <c r="F340" i="3"/>
  <c r="T340" i="3"/>
  <c r="F341" i="3"/>
  <c r="T341" i="3"/>
  <c r="F342" i="3"/>
  <c r="T342" i="3"/>
  <c r="F343" i="3"/>
  <c r="T343" i="3"/>
  <c r="D344" i="3"/>
  <c r="E344" i="3"/>
  <c r="E623" i="3" s="1"/>
  <c r="H344" i="3"/>
  <c r="I344" i="3"/>
  <c r="J344" i="3"/>
  <c r="K344" i="3"/>
  <c r="L344" i="3"/>
  <c r="M344" i="3"/>
  <c r="N344" i="3"/>
  <c r="O344" i="3"/>
  <c r="P344" i="3"/>
  <c r="Q344" i="3"/>
  <c r="R344" i="3"/>
  <c r="S344" i="3"/>
  <c r="U344" i="3"/>
  <c r="F347" i="3"/>
  <c r="T347" i="3"/>
  <c r="F348" i="3"/>
  <c r="F349" i="3"/>
  <c r="T349" i="3"/>
  <c r="F350" i="3"/>
  <c r="F351" i="3"/>
  <c r="T351" i="3"/>
  <c r="F352" i="3"/>
  <c r="F353" i="3"/>
  <c r="T353" i="3"/>
  <c r="F354" i="3"/>
  <c r="T354" i="3"/>
  <c r="F355" i="3"/>
  <c r="T355" i="3"/>
  <c r="F356" i="3"/>
  <c r="F357" i="3"/>
  <c r="T357" i="3"/>
  <c r="F358" i="3"/>
  <c r="T358" i="3"/>
  <c r="V358" i="3" s="1"/>
  <c r="F359" i="3"/>
  <c r="T359" i="3"/>
  <c r="V359" i="3" s="1"/>
  <c r="F360" i="3"/>
  <c r="F361" i="3"/>
  <c r="F362" i="3"/>
  <c r="T362" i="3"/>
  <c r="V362" i="3" s="1"/>
  <c r="F363" i="3"/>
  <c r="T363" i="3"/>
  <c r="V363" i="3" s="1"/>
  <c r="F364" i="3"/>
  <c r="F365" i="3"/>
  <c r="T365" i="3"/>
  <c r="V365" i="3" s="1"/>
  <c r="F366" i="3"/>
  <c r="T366" i="3"/>
  <c r="V366" i="3" s="1"/>
  <c r="F367" i="3"/>
  <c r="T367" i="3"/>
  <c r="V367" i="3" s="1"/>
  <c r="H368" i="3"/>
  <c r="I368" i="3"/>
  <c r="J368" i="3"/>
  <c r="K368" i="3"/>
  <c r="L368" i="3"/>
  <c r="M368" i="3"/>
  <c r="N368" i="3"/>
  <c r="O368" i="3"/>
  <c r="P368" i="3"/>
  <c r="Q368" i="3"/>
  <c r="S368" i="3"/>
  <c r="D30" i="2" s="1"/>
  <c r="U368" i="3"/>
  <c r="F370" i="3"/>
  <c r="K370" i="3"/>
  <c r="T370" i="3" s="1"/>
  <c r="F371" i="3"/>
  <c r="T371" i="3"/>
  <c r="V371" i="3" s="1"/>
  <c r="F372" i="3"/>
  <c r="F373" i="3"/>
  <c r="T373" i="3"/>
  <c r="V373" i="3" s="1"/>
  <c r="F374" i="3"/>
  <c r="T374" i="3"/>
  <c r="V374" i="3" s="1"/>
  <c r="F375" i="3"/>
  <c r="T375" i="3"/>
  <c r="V375" i="3" s="1"/>
  <c r="H376" i="3"/>
  <c r="I376" i="3"/>
  <c r="J376" i="3"/>
  <c r="L376" i="3"/>
  <c r="M376" i="3"/>
  <c r="N376" i="3"/>
  <c r="O376" i="3"/>
  <c r="P376" i="3"/>
  <c r="Q376" i="3"/>
  <c r="S376" i="3"/>
  <c r="U376" i="3"/>
  <c r="F378" i="3"/>
  <c r="T378" i="3"/>
  <c r="W378" i="3" s="1"/>
  <c r="F379" i="3"/>
  <c r="T379" i="3"/>
  <c r="W379" i="3" s="1"/>
  <c r="F380" i="3"/>
  <c r="T380" i="3"/>
  <c r="W380" i="3" s="1"/>
  <c r="F381" i="3"/>
  <c r="F382" i="3"/>
  <c r="T382" i="3"/>
  <c r="W382" i="3" s="1"/>
  <c r="F383" i="3"/>
  <c r="T383" i="3"/>
  <c r="W383" i="3" s="1"/>
  <c r="T384" i="3"/>
  <c r="V384" i="3" s="1"/>
  <c r="F385" i="3"/>
  <c r="F386" i="3"/>
  <c r="T386" i="3"/>
  <c r="W386" i="3" s="1"/>
  <c r="F387" i="3"/>
  <c r="T387" i="3"/>
  <c r="W387" i="3" s="1"/>
  <c r="F388" i="3"/>
  <c r="T388" i="3"/>
  <c r="W388" i="3" s="1"/>
  <c r="H389" i="3"/>
  <c r="I389" i="3"/>
  <c r="J389" i="3"/>
  <c r="K389" i="3"/>
  <c r="L389" i="3"/>
  <c r="M389" i="3"/>
  <c r="N389" i="3"/>
  <c r="O389" i="3"/>
  <c r="P389" i="3"/>
  <c r="Q389" i="3"/>
  <c r="S389" i="3"/>
  <c r="U389" i="3"/>
  <c r="F392" i="3"/>
  <c r="F393" i="3"/>
  <c r="T393" i="3"/>
  <c r="V393" i="3" s="1"/>
  <c r="F394" i="3"/>
  <c r="T394" i="3"/>
  <c r="W394" i="3" s="1"/>
  <c r="F395" i="3"/>
  <c r="T395" i="3"/>
  <c r="V395" i="3" s="1"/>
  <c r="F396" i="3"/>
  <c r="F397" i="3"/>
  <c r="T397" i="3"/>
  <c r="V397" i="3" s="1"/>
  <c r="F398" i="3"/>
  <c r="T398" i="3"/>
  <c r="V398" i="3" s="1"/>
  <c r="F399" i="3"/>
  <c r="T399" i="3"/>
  <c r="V399" i="3" s="1"/>
  <c r="H400" i="3"/>
  <c r="I400" i="3"/>
  <c r="J400" i="3"/>
  <c r="K400" i="3"/>
  <c r="L400" i="3"/>
  <c r="M400" i="3"/>
  <c r="N400" i="3"/>
  <c r="O400" i="3"/>
  <c r="P400" i="3"/>
  <c r="Q400" i="3"/>
  <c r="S400" i="3"/>
  <c r="U400" i="3"/>
  <c r="F402" i="3"/>
  <c r="V402" i="3"/>
  <c r="F409" i="3"/>
  <c r="T409" i="3"/>
  <c r="U409" i="3"/>
  <c r="F410" i="3"/>
  <c r="T410" i="3"/>
  <c r="V410" i="3" s="1"/>
  <c r="F411" i="3"/>
  <c r="T411" i="3"/>
  <c r="F412" i="3"/>
  <c r="T412" i="3"/>
  <c r="V412" i="3" s="1"/>
  <c r="F413" i="3"/>
  <c r="T413" i="3"/>
  <c r="U413" i="3"/>
  <c r="F414" i="3"/>
  <c r="T414" i="3"/>
  <c r="U414" i="3"/>
  <c r="F415" i="3"/>
  <c r="T415" i="3"/>
  <c r="F416" i="3"/>
  <c r="T416" i="3"/>
  <c r="V416" i="3" s="1"/>
  <c r="F417" i="3"/>
  <c r="T417" i="3"/>
  <c r="U417" i="3"/>
  <c r="T418" i="3"/>
  <c r="V418" i="3" s="1"/>
  <c r="T419" i="3"/>
  <c r="F420" i="3"/>
  <c r="T420" i="3"/>
  <c r="V420" i="3" s="1"/>
  <c r="F421" i="3"/>
  <c r="T421" i="3"/>
  <c r="U421" i="3"/>
  <c r="F422" i="3"/>
  <c r="T422" i="3"/>
  <c r="U422" i="3"/>
  <c r="F423" i="3"/>
  <c r="T423" i="3"/>
  <c r="F424" i="3"/>
  <c r="T424" i="3"/>
  <c r="V424" i="3" s="1"/>
  <c r="F425" i="3"/>
  <c r="T425" i="3"/>
  <c r="U425" i="3"/>
  <c r="F426" i="3"/>
  <c r="T426" i="3"/>
  <c r="V426" i="3" s="1"/>
  <c r="F427" i="3"/>
  <c r="T427" i="3"/>
  <c r="F428" i="3"/>
  <c r="T428" i="3"/>
  <c r="U428" i="3"/>
  <c r="F429" i="3"/>
  <c r="T429" i="3"/>
  <c r="U429" i="3"/>
  <c r="F430" i="3"/>
  <c r="T430" i="3"/>
  <c r="U430" i="3"/>
  <c r="F431" i="3"/>
  <c r="T431" i="3"/>
  <c r="U431" i="3"/>
  <c r="F432" i="3"/>
  <c r="T432" i="3"/>
  <c r="V432" i="3" s="1"/>
  <c r="F433" i="3"/>
  <c r="T433" i="3"/>
  <c r="U433" i="3"/>
  <c r="F434" i="3"/>
  <c r="T434" i="3"/>
  <c r="U434" i="3"/>
  <c r="F435" i="3"/>
  <c r="T435" i="3"/>
  <c r="U435" i="3"/>
  <c r="F436" i="3"/>
  <c r="T436" i="3"/>
  <c r="V436" i="3" s="1"/>
  <c r="F437" i="3"/>
  <c r="T437" i="3"/>
  <c r="F438" i="3"/>
  <c r="T438" i="3"/>
  <c r="U438" i="3"/>
  <c r="F439" i="3"/>
  <c r="T439" i="3"/>
  <c r="U439" i="3"/>
  <c r="F440" i="3"/>
  <c r="T440" i="3"/>
  <c r="U440" i="3"/>
  <c r="T441" i="3"/>
  <c r="F442" i="3"/>
  <c r="T442" i="3"/>
  <c r="U442" i="3"/>
  <c r="F443" i="3"/>
  <c r="T443" i="3"/>
  <c r="U443" i="3"/>
  <c r="F444" i="3"/>
  <c r="T444" i="3"/>
  <c r="V444" i="3" s="1"/>
  <c r="F445" i="3"/>
  <c r="T445" i="3"/>
  <c r="U445" i="3"/>
  <c r="F446" i="3"/>
  <c r="T446" i="3"/>
  <c r="V446" i="3" s="1"/>
  <c r="V447" i="3"/>
  <c r="T448" i="3"/>
  <c r="F449" i="3"/>
  <c r="T449" i="3"/>
  <c r="H450" i="3"/>
  <c r="I450" i="3"/>
  <c r="J450" i="3"/>
  <c r="K450" i="3"/>
  <c r="L450" i="3"/>
  <c r="M450" i="3"/>
  <c r="N450" i="3"/>
  <c r="O450" i="3"/>
  <c r="P450" i="3"/>
  <c r="Q450" i="3"/>
  <c r="R450" i="3"/>
  <c r="S450" i="3"/>
  <c r="F453" i="3"/>
  <c r="T453" i="3"/>
  <c r="V453" i="3" s="1"/>
  <c r="F454" i="3"/>
  <c r="T454" i="3"/>
  <c r="V454" i="3" s="1"/>
  <c r="F455" i="3"/>
  <c r="F456" i="3"/>
  <c r="T456" i="3"/>
  <c r="V456" i="3" s="1"/>
  <c r="F457" i="3"/>
  <c r="T457" i="3"/>
  <c r="V457" i="3" s="1"/>
  <c r="F458" i="3"/>
  <c r="T458" i="3"/>
  <c r="V458" i="3" s="1"/>
  <c r="F459" i="3"/>
  <c r="F460" i="3"/>
  <c r="T460" i="3"/>
  <c r="V460" i="3" s="1"/>
  <c r="F461" i="3"/>
  <c r="T461" i="3"/>
  <c r="V461" i="3" s="1"/>
  <c r="F462" i="3"/>
  <c r="T462" i="3"/>
  <c r="V462" i="3" s="1"/>
  <c r="F463" i="3"/>
  <c r="F464" i="3"/>
  <c r="T464" i="3"/>
  <c r="V464" i="3" s="1"/>
  <c r="F465" i="3"/>
  <c r="T465" i="3"/>
  <c r="V465" i="3" s="1"/>
  <c r="F466" i="3"/>
  <c r="T466" i="3"/>
  <c r="V466" i="3" s="1"/>
  <c r="F467" i="3"/>
  <c r="F468" i="3"/>
  <c r="T468" i="3"/>
  <c r="V468" i="3" s="1"/>
  <c r="F469" i="3"/>
  <c r="T469" i="3"/>
  <c r="V469" i="3" s="1"/>
  <c r="F470" i="3"/>
  <c r="T470" i="3"/>
  <c r="V470" i="3" s="1"/>
  <c r="F471" i="3"/>
  <c r="F472" i="3"/>
  <c r="T472" i="3"/>
  <c r="V472" i="3" s="1"/>
  <c r="F473" i="3"/>
  <c r="T473" i="3"/>
  <c r="V473" i="3" s="1"/>
  <c r="F474" i="3"/>
  <c r="T474" i="3"/>
  <c r="V474" i="3" s="1"/>
  <c r="H475" i="3"/>
  <c r="I475" i="3"/>
  <c r="J475" i="3"/>
  <c r="K475" i="3"/>
  <c r="L475" i="3"/>
  <c r="M475" i="3"/>
  <c r="N475" i="3"/>
  <c r="O475" i="3"/>
  <c r="P475" i="3"/>
  <c r="Q475" i="3"/>
  <c r="S475" i="3"/>
  <c r="U475" i="3"/>
  <c r="F477" i="3"/>
  <c r="T477" i="3"/>
  <c r="W477" i="3" s="1"/>
  <c r="F478" i="3"/>
  <c r="T478" i="3"/>
  <c r="F479" i="3"/>
  <c r="F480" i="3"/>
  <c r="T480" i="3"/>
  <c r="W480" i="3" s="1"/>
  <c r="F481" i="3"/>
  <c r="T481" i="3"/>
  <c r="W481" i="3" s="1"/>
  <c r="F482" i="3"/>
  <c r="T482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U483" i="3"/>
  <c r="F485" i="3"/>
  <c r="Q485" i="3"/>
  <c r="T485" i="3" s="1"/>
  <c r="F486" i="3"/>
  <c r="Q486" i="3"/>
  <c r="T486" i="3" s="1"/>
  <c r="F487" i="3"/>
  <c r="Q487" i="3"/>
  <c r="T487" i="3" s="1"/>
  <c r="F488" i="3"/>
  <c r="Q488" i="3"/>
  <c r="F489" i="3"/>
  <c r="Q489" i="3"/>
  <c r="T489" i="3" s="1"/>
  <c r="F490" i="3"/>
  <c r="Q490" i="3"/>
  <c r="T490" i="3" s="1"/>
  <c r="F491" i="3"/>
  <c r="Q491" i="3"/>
  <c r="T491" i="3" s="1"/>
  <c r="F492" i="3"/>
  <c r="Q492" i="3"/>
  <c r="F493" i="3"/>
  <c r="Q493" i="3"/>
  <c r="T493" i="3" s="1"/>
  <c r="F494" i="3"/>
  <c r="Q494" i="3"/>
  <c r="T494" i="3" s="1"/>
  <c r="F495" i="3"/>
  <c r="Q495" i="3"/>
  <c r="T495" i="3" s="1"/>
  <c r="F496" i="3"/>
  <c r="Q496" i="3"/>
  <c r="F497" i="3"/>
  <c r="Q497" i="3"/>
  <c r="T497" i="3" s="1"/>
  <c r="F498" i="3"/>
  <c r="Q498" i="3"/>
  <c r="T498" i="3" s="1"/>
  <c r="F499" i="3"/>
  <c r="Q499" i="3"/>
  <c r="T499" i="3" s="1"/>
  <c r="H500" i="3"/>
  <c r="I500" i="3"/>
  <c r="J500" i="3"/>
  <c r="K500" i="3"/>
  <c r="L500" i="3"/>
  <c r="M500" i="3"/>
  <c r="N500" i="3"/>
  <c r="O500" i="3"/>
  <c r="P500" i="3"/>
  <c r="S500" i="3"/>
  <c r="U500" i="3"/>
  <c r="F502" i="3"/>
  <c r="F503" i="3"/>
  <c r="T503" i="3"/>
  <c r="W503" i="3" s="1"/>
  <c r="F504" i="3"/>
  <c r="T504" i="3"/>
  <c r="W504" i="3" s="1"/>
  <c r="F505" i="3"/>
  <c r="F506" i="3"/>
  <c r="T506" i="3"/>
  <c r="W506" i="3" s="1"/>
  <c r="F507" i="3"/>
  <c r="T507" i="3"/>
  <c r="W507" i="3" s="1"/>
  <c r="E508" i="3"/>
  <c r="E515" i="3" s="1"/>
  <c r="H508" i="3"/>
  <c r="I508" i="3"/>
  <c r="J508" i="3"/>
  <c r="K508" i="3"/>
  <c r="L508" i="3"/>
  <c r="M508" i="3"/>
  <c r="N508" i="3"/>
  <c r="O508" i="3"/>
  <c r="P508" i="3"/>
  <c r="Q508" i="3"/>
  <c r="S508" i="3"/>
  <c r="U508" i="3"/>
  <c r="F510" i="3"/>
  <c r="T510" i="3"/>
  <c r="U510" i="3"/>
  <c r="F511" i="3"/>
  <c r="T511" i="3"/>
  <c r="V511" i="3" s="1"/>
  <c r="F512" i="3"/>
  <c r="T512" i="3"/>
  <c r="V512" i="3" s="1"/>
  <c r="H513" i="3"/>
  <c r="I513" i="3"/>
  <c r="I628" i="3" s="1"/>
  <c r="J513" i="3"/>
  <c r="K513" i="3"/>
  <c r="L513" i="3"/>
  <c r="M513" i="3"/>
  <c r="N513" i="3"/>
  <c r="O513" i="3"/>
  <c r="P513" i="3"/>
  <c r="Q513" i="3"/>
  <c r="R513" i="3"/>
  <c r="S513" i="3"/>
  <c r="F521" i="3"/>
  <c r="F523" i="3"/>
  <c r="F524" i="3"/>
  <c r="T524" i="3"/>
  <c r="W524" i="3" s="1"/>
  <c r="H525" i="3"/>
  <c r="I525" i="3"/>
  <c r="J525" i="3"/>
  <c r="K525" i="3"/>
  <c r="L525" i="3"/>
  <c r="M525" i="3"/>
  <c r="N525" i="3"/>
  <c r="O525" i="3"/>
  <c r="P525" i="3"/>
  <c r="Q525" i="3"/>
  <c r="S525" i="3"/>
  <c r="D33" i="2" s="1"/>
  <c r="U525" i="3"/>
  <c r="I33" i="2" s="1"/>
  <c r="F33" i="2" s="1"/>
  <c r="F530" i="3"/>
  <c r="T530" i="3"/>
  <c r="F532" i="3"/>
  <c r="T532" i="3"/>
  <c r="F533" i="3"/>
  <c r="T533" i="3"/>
  <c r="T534" i="3"/>
  <c r="V534" i="3" s="1"/>
  <c r="F535" i="3"/>
  <c r="T535" i="3"/>
  <c r="V535" i="3" s="1"/>
  <c r="F536" i="3"/>
  <c r="T536" i="3"/>
  <c r="V536" i="3" s="1"/>
  <c r="F537" i="3"/>
  <c r="T537" i="3"/>
  <c r="W537" i="3" s="1"/>
  <c r="F538" i="3"/>
  <c r="T538" i="3"/>
  <c r="W538" i="3" s="1"/>
  <c r="F539" i="3"/>
  <c r="T539" i="3"/>
  <c r="V539" i="3" s="1"/>
  <c r="F540" i="3"/>
  <c r="T540" i="3"/>
  <c r="V540" i="3" s="1"/>
  <c r="F541" i="3"/>
  <c r="T541" i="3"/>
  <c r="V541" i="3" s="1"/>
  <c r="F542" i="3"/>
  <c r="T542" i="3"/>
  <c r="W542" i="3" s="1"/>
  <c r="F543" i="3"/>
  <c r="T543" i="3"/>
  <c r="V543" i="3" s="1"/>
  <c r="F546" i="3"/>
  <c r="T546" i="3"/>
  <c r="V546" i="3" s="1"/>
  <c r="F547" i="3"/>
  <c r="T547" i="3"/>
  <c r="V547" i="3" s="1"/>
  <c r="H548" i="3"/>
  <c r="I548" i="3"/>
  <c r="J548" i="3"/>
  <c r="K548" i="3"/>
  <c r="L548" i="3"/>
  <c r="M548" i="3"/>
  <c r="N548" i="3"/>
  <c r="O548" i="3"/>
  <c r="P548" i="3"/>
  <c r="Q548" i="3"/>
  <c r="R548" i="3"/>
  <c r="S548" i="3"/>
  <c r="D34" i="2" s="1"/>
  <c r="U548" i="3"/>
  <c r="F551" i="3"/>
  <c r="F552" i="3"/>
  <c r="T552" i="3"/>
  <c r="W552" i="3" s="1"/>
  <c r="F553" i="3"/>
  <c r="F554" i="3"/>
  <c r="T554" i="3"/>
  <c r="W554" i="3" s="1"/>
  <c r="F555" i="3"/>
  <c r="T555" i="3"/>
  <c r="W555" i="3" s="1"/>
  <c r="F556" i="3"/>
  <c r="T556" i="3"/>
  <c r="V556" i="3" s="1"/>
  <c r="F557" i="3"/>
  <c r="F558" i="3"/>
  <c r="T558" i="3"/>
  <c r="W558" i="3" s="1"/>
  <c r="F559" i="3"/>
  <c r="T559" i="3"/>
  <c r="V559" i="3" s="1"/>
  <c r="F560" i="3"/>
  <c r="T560" i="3"/>
  <c r="V560" i="3" s="1"/>
  <c r="F561" i="3"/>
  <c r="F562" i="3"/>
  <c r="T562" i="3"/>
  <c r="V562" i="3" s="1"/>
  <c r="F563" i="3"/>
  <c r="T563" i="3"/>
  <c r="V563" i="3" s="1"/>
  <c r="F564" i="3"/>
  <c r="T564" i="3"/>
  <c r="V564" i="3" s="1"/>
  <c r="F565" i="3"/>
  <c r="F566" i="3"/>
  <c r="T566" i="3"/>
  <c r="V566" i="3" s="1"/>
  <c r="F567" i="3"/>
  <c r="T567" i="3"/>
  <c r="V567" i="3" s="1"/>
  <c r="F568" i="3"/>
  <c r="T568" i="3"/>
  <c r="V568" i="3" s="1"/>
  <c r="F569" i="3"/>
  <c r="F570" i="3"/>
  <c r="T570" i="3"/>
  <c r="V570" i="3" s="1"/>
  <c r="F571" i="3"/>
  <c r="T571" i="3"/>
  <c r="V571" i="3" s="1"/>
  <c r="F572" i="3"/>
  <c r="T572" i="3"/>
  <c r="W572" i="3" s="1"/>
  <c r="E573" i="3"/>
  <c r="E613" i="3" s="1"/>
  <c r="H573" i="3"/>
  <c r="I573" i="3"/>
  <c r="J573" i="3"/>
  <c r="K573" i="3"/>
  <c r="L573" i="3"/>
  <c r="M573" i="3"/>
  <c r="N573" i="3"/>
  <c r="O573" i="3"/>
  <c r="P573" i="3"/>
  <c r="Q573" i="3"/>
  <c r="S573" i="3"/>
  <c r="U573" i="3"/>
  <c r="F575" i="3"/>
  <c r="F576" i="3"/>
  <c r="T576" i="3"/>
  <c r="V576" i="3" s="1"/>
  <c r="F577" i="3"/>
  <c r="F578" i="3"/>
  <c r="T578" i="3"/>
  <c r="V578" i="3" s="1"/>
  <c r="F579" i="3"/>
  <c r="T579" i="3"/>
  <c r="V579" i="3" s="1"/>
  <c r="F580" i="3"/>
  <c r="T580" i="3"/>
  <c r="V580" i="3" s="1"/>
  <c r="H581" i="3"/>
  <c r="I581" i="3"/>
  <c r="J581" i="3"/>
  <c r="K581" i="3"/>
  <c r="L581" i="3"/>
  <c r="M581" i="3"/>
  <c r="N581" i="3"/>
  <c r="O581" i="3"/>
  <c r="P581" i="3"/>
  <c r="Q581" i="3"/>
  <c r="S581" i="3"/>
  <c r="U581" i="3"/>
  <c r="F584" i="3"/>
  <c r="F585" i="3"/>
  <c r="T585" i="3"/>
  <c r="V585" i="3" s="1"/>
  <c r="F586" i="3"/>
  <c r="T586" i="3"/>
  <c r="F587" i="3"/>
  <c r="F588" i="3"/>
  <c r="F589" i="3"/>
  <c r="T589" i="3"/>
  <c r="W589" i="3" s="1"/>
  <c r="F590" i="3"/>
  <c r="T590" i="3"/>
  <c r="W590" i="3" s="1"/>
  <c r="T591" i="3"/>
  <c r="V591" i="3" s="1"/>
  <c r="F592" i="3"/>
  <c r="T592" i="3"/>
  <c r="V592" i="3" s="1"/>
  <c r="F593" i="3"/>
  <c r="T593" i="3"/>
  <c r="V593" i="3" s="1"/>
  <c r="F594" i="3"/>
  <c r="T594" i="3"/>
  <c r="V594" i="3" s="1"/>
  <c r="F595" i="3"/>
  <c r="T595" i="3"/>
  <c r="V595" i="3" s="1"/>
  <c r="F596" i="3"/>
  <c r="T596" i="3"/>
  <c r="V596" i="3" s="1"/>
  <c r="F597" i="3"/>
  <c r="T597" i="3"/>
  <c r="V597" i="3" s="1"/>
  <c r="F598" i="3"/>
  <c r="T598" i="3"/>
  <c r="V598" i="3" s="1"/>
  <c r="F599" i="3"/>
  <c r="T599" i="3"/>
  <c r="V599" i="3" s="1"/>
  <c r="H600" i="3"/>
  <c r="I600" i="3"/>
  <c r="J600" i="3"/>
  <c r="K600" i="3"/>
  <c r="L600" i="3"/>
  <c r="M600" i="3"/>
  <c r="N600" i="3"/>
  <c r="O600" i="3"/>
  <c r="P600" i="3"/>
  <c r="Q600" i="3"/>
  <c r="S600" i="3"/>
  <c r="U600" i="3"/>
  <c r="F602" i="3"/>
  <c r="Q602" i="3"/>
  <c r="T602" i="3" s="1"/>
  <c r="F603" i="3"/>
  <c r="Q603" i="3"/>
  <c r="T603" i="3" s="1"/>
  <c r="V603" i="3" s="1"/>
  <c r="F604" i="3"/>
  <c r="Q604" i="3"/>
  <c r="F605" i="3"/>
  <c r="T605" i="3"/>
  <c r="V605" i="3" s="1"/>
  <c r="F606" i="3"/>
  <c r="Q606" i="3"/>
  <c r="T606" i="3" s="1"/>
  <c r="V606" i="3" s="1"/>
  <c r="F607" i="3"/>
  <c r="Q607" i="3"/>
  <c r="T607" i="3" s="1"/>
  <c r="V607" i="3" s="1"/>
  <c r="H608" i="3"/>
  <c r="I608" i="3"/>
  <c r="J608" i="3"/>
  <c r="K608" i="3"/>
  <c r="L608" i="3"/>
  <c r="M608" i="3"/>
  <c r="N608" i="3"/>
  <c r="O608" i="3"/>
  <c r="P608" i="3"/>
  <c r="U608" i="3"/>
  <c r="F610" i="3"/>
  <c r="T610" i="3"/>
  <c r="V610" i="3" s="1"/>
  <c r="E626" i="3"/>
  <c r="E628" i="3"/>
  <c r="Q628" i="3"/>
  <c r="V494" i="3" l="1"/>
  <c r="V490" i="3"/>
  <c r="V326" i="3"/>
  <c r="V322" i="3"/>
  <c r="W338" i="3"/>
  <c r="V336" i="3"/>
  <c r="V334" i="3"/>
  <c r="V332" i="3"/>
  <c r="V330" i="3"/>
  <c r="W499" i="3"/>
  <c r="W491" i="3"/>
  <c r="W487" i="3"/>
  <c r="W325" i="3"/>
  <c r="V323" i="3"/>
  <c r="W329" i="3"/>
  <c r="V328" i="3"/>
  <c r="D31" i="2"/>
  <c r="D18" i="2"/>
  <c r="D28" i="2"/>
  <c r="D26" i="2"/>
  <c r="I27" i="2"/>
  <c r="F27" i="2" s="1"/>
  <c r="D19" i="2"/>
  <c r="D35" i="2"/>
  <c r="D32" i="2"/>
  <c r="D29" i="2"/>
  <c r="D27" i="2"/>
  <c r="D24" i="2"/>
  <c r="J235" i="3"/>
  <c r="V204" i="3"/>
  <c r="N261" i="3"/>
  <c r="I23" i="2"/>
  <c r="F23" i="2" s="1"/>
  <c r="L170" i="3"/>
  <c r="F525" i="3"/>
  <c r="K376" i="3"/>
  <c r="N170" i="3"/>
  <c r="W267" i="3"/>
  <c r="W195" i="3"/>
  <c r="V58" i="3"/>
  <c r="V20" i="3"/>
  <c r="W60" i="3"/>
  <c r="V55" i="3"/>
  <c r="W38" i="3"/>
  <c r="V383" i="3"/>
  <c r="V286" i="3"/>
  <c r="I34" i="2"/>
  <c r="F34" i="2" s="1"/>
  <c r="U625" i="3"/>
  <c r="M404" i="3"/>
  <c r="I404" i="3"/>
  <c r="I29" i="2"/>
  <c r="F29" i="2" s="1"/>
  <c r="I28" i="2"/>
  <c r="F28" i="2" s="1"/>
  <c r="E235" i="3"/>
  <c r="I18" i="2"/>
  <c r="F18" i="2" s="1"/>
  <c r="F310" i="3"/>
  <c r="I26" i="2"/>
  <c r="F26" i="2" s="1"/>
  <c r="I35" i="2"/>
  <c r="F35" i="2" s="1"/>
  <c r="H628" i="3"/>
  <c r="I30" i="2"/>
  <c r="F30" i="2" s="1"/>
  <c r="I24" i="2"/>
  <c r="F24" i="2" s="1"/>
  <c r="F137" i="3"/>
  <c r="F218" i="3"/>
  <c r="W399" i="3"/>
  <c r="W270" i="3"/>
  <c r="F199" i="3"/>
  <c r="I19" i="2"/>
  <c r="F19" i="2" s="1"/>
  <c r="W9" i="3"/>
  <c r="M626" i="3"/>
  <c r="F304" i="3"/>
  <c r="Q261" i="3"/>
  <c r="I261" i="3"/>
  <c r="W32" i="3"/>
  <c r="W31" i="3"/>
  <c r="T293" i="3"/>
  <c r="V293" i="3" s="1"/>
  <c r="V297" i="3" s="1"/>
  <c r="V503" i="3"/>
  <c r="H625" i="3"/>
  <c r="V284" i="3"/>
  <c r="V278" i="3"/>
  <c r="F291" i="3"/>
  <c r="W194" i="3"/>
  <c r="M73" i="3"/>
  <c r="W37" i="3"/>
  <c r="F35" i="3"/>
  <c r="M261" i="3"/>
  <c r="W530" i="3"/>
  <c r="L623" i="3"/>
  <c r="W533" i="3"/>
  <c r="W532" i="3"/>
  <c r="V533" i="3"/>
  <c r="V532" i="3"/>
  <c r="V542" i="3"/>
  <c r="V530" i="3"/>
  <c r="V419" i="3"/>
  <c r="V423" i="3"/>
  <c r="V441" i="3"/>
  <c r="V437" i="3"/>
  <c r="V435" i="3"/>
  <c r="V411" i="3"/>
  <c r="V449" i="3"/>
  <c r="W443" i="3"/>
  <c r="V427" i="3"/>
  <c r="V415" i="3"/>
  <c r="L515" i="3"/>
  <c r="P515" i="3"/>
  <c r="V438" i="3"/>
  <c r="V417" i="3"/>
  <c r="V430" i="3"/>
  <c r="P624" i="3"/>
  <c r="V337" i="3"/>
  <c r="V333" i="3"/>
  <c r="V329" i="3"/>
  <c r="V327" i="3"/>
  <c r="V325" i="3"/>
  <c r="V324" i="3"/>
  <c r="V320" i="3"/>
  <c r="V318" i="3"/>
  <c r="S613" i="3"/>
  <c r="J170" i="3"/>
  <c r="Q404" i="3"/>
  <c r="I626" i="3"/>
  <c r="K627" i="3"/>
  <c r="Q625" i="3"/>
  <c r="M625" i="3"/>
  <c r="I625" i="3"/>
  <c r="Q623" i="3"/>
  <c r="M623" i="3"/>
  <c r="I623" i="3"/>
  <c r="Q189" i="3"/>
  <c r="J96" i="3"/>
  <c r="N624" i="3"/>
  <c r="H623" i="3"/>
  <c r="S170" i="3"/>
  <c r="K170" i="3"/>
  <c r="O96" i="3"/>
  <c r="W521" i="3"/>
  <c r="V521" i="3"/>
  <c r="O613" i="3"/>
  <c r="S627" i="3"/>
  <c r="U627" i="3"/>
  <c r="I624" i="3"/>
  <c r="W510" i="3"/>
  <c r="H170" i="3"/>
  <c r="K147" i="3"/>
  <c r="P628" i="3"/>
  <c r="J627" i="3"/>
  <c r="N626" i="3"/>
  <c r="J626" i="3"/>
  <c r="J624" i="3"/>
  <c r="R525" i="3"/>
  <c r="R613" i="3" s="1"/>
  <c r="N625" i="3"/>
  <c r="P96" i="3"/>
  <c r="E624" i="3"/>
  <c r="L613" i="3"/>
  <c r="L624" i="3"/>
  <c r="H624" i="3"/>
  <c r="N623" i="3"/>
  <c r="H515" i="3"/>
  <c r="W445" i="3"/>
  <c r="W442" i="3"/>
  <c r="L189" i="3"/>
  <c r="H189" i="3"/>
  <c r="W332" i="3"/>
  <c r="W330" i="3"/>
  <c r="T271" i="3"/>
  <c r="W268" i="3"/>
  <c r="W197" i="3"/>
  <c r="R623" i="3"/>
  <c r="V308" i="3"/>
  <c r="V309" i="3"/>
  <c r="W402" i="3"/>
  <c r="R508" i="3"/>
  <c r="R627" i="3" s="1"/>
  <c r="T604" i="3"/>
  <c r="W588" i="3"/>
  <c r="V588" i="3"/>
  <c r="V584" i="3"/>
  <c r="W584" i="3"/>
  <c r="R600" i="3"/>
  <c r="T577" i="3"/>
  <c r="V577" i="3" s="1"/>
  <c r="V581" i="3" s="1"/>
  <c r="T553" i="3"/>
  <c r="T573" i="3" s="1"/>
  <c r="T496" i="3"/>
  <c r="T492" i="3"/>
  <c r="T488" i="3"/>
  <c r="V480" i="3"/>
  <c r="R475" i="3"/>
  <c r="V396" i="3"/>
  <c r="W396" i="3"/>
  <c r="T392" i="3"/>
  <c r="V392" i="3" s="1"/>
  <c r="R389" i="3"/>
  <c r="V379" i="3"/>
  <c r="R376" i="3"/>
  <c r="R368" i="3"/>
  <c r="T300" i="3"/>
  <c r="T304" i="3" s="1"/>
  <c r="W304" i="3" s="1"/>
  <c r="W302" i="3"/>
  <c r="R297" i="3"/>
  <c r="W276" i="3"/>
  <c r="V276" i="3"/>
  <c r="T275" i="3"/>
  <c r="V290" i="3"/>
  <c r="V282" i="3"/>
  <c r="V274" i="3"/>
  <c r="V288" i="3"/>
  <c r="V280" i="3"/>
  <c r="V257" i="3"/>
  <c r="V259" i="3" s="1"/>
  <c r="V252" i="3"/>
  <c r="T251" i="3"/>
  <c r="V251" i="3" s="1"/>
  <c r="T240" i="3"/>
  <c r="T221" i="3"/>
  <c r="W221" i="3" s="1"/>
  <c r="W214" i="3"/>
  <c r="V214" i="3"/>
  <c r="W206" i="3"/>
  <c r="V206" i="3"/>
  <c r="W210" i="3"/>
  <c r="V210" i="3"/>
  <c r="W203" i="3"/>
  <c r="V203" i="3"/>
  <c r="W207" i="3"/>
  <c r="V207" i="3"/>
  <c r="W211" i="3"/>
  <c r="V211" i="3"/>
  <c r="W215" i="3"/>
  <c r="V215" i="3"/>
  <c r="T202" i="3"/>
  <c r="V216" i="3"/>
  <c r="V212" i="3"/>
  <c r="V208" i="3"/>
  <c r="R235" i="3"/>
  <c r="V217" i="3"/>
  <c r="V213" i="3"/>
  <c r="V209" i="3"/>
  <c r="V205" i="3"/>
  <c r="R178" i="3"/>
  <c r="R189" i="3" s="1"/>
  <c r="R170" i="3"/>
  <c r="V160" i="3"/>
  <c r="V136" i="3"/>
  <c r="R131" i="3"/>
  <c r="R147" i="3" s="1"/>
  <c r="V126" i="3"/>
  <c r="W120" i="3"/>
  <c r="V120" i="3"/>
  <c r="V112" i="3"/>
  <c r="O233" i="3"/>
  <c r="O627" i="3" s="1"/>
  <c r="V487" i="3"/>
  <c r="W433" i="3"/>
  <c r="T182" i="3"/>
  <c r="V182" i="3" s="1"/>
  <c r="F142" i="3"/>
  <c r="F107" i="3"/>
  <c r="V15" i="3"/>
  <c r="W15" i="3"/>
  <c r="L628" i="3"/>
  <c r="L626" i="3"/>
  <c r="W579" i="3"/>
  <c r="W578" i="3"/>
  <c r="W576" i="3"/>
  <c r="W575" i="3"/>
  <c r="V523" i="3"/>
  <c r="N515" i="3"/>
  <c r="J515" i="3"/>
  <c r="V506" i="3"/>
  <c r="W490" i="3"/>
  <c r="F483" i="3"/>
  <c r="F475" i="3"/>
  <c r="V439" i="3"/>
  <c r="W438" i="3"/>
  <c r="W425" i="3"/>
  <c r="V422" i="3"/>
  <c r="W421" i="3"/>
  <c r="V413" i="3"/>
  <c r="N404" i="3"/>
  <c r="J404" i="3"/>
  <c r="V394" i="3"/>
  <c r="V388" i="3"/>
  <c r="V380" i="3"/>
  <c r="V331" i="3"/>
  <c r="W331" i="3"/>
  <c r="W318" i="3"/>
  <c r="S312" i="3"/>
  <c r="O312" i="3"/>
  <c r="K312" i="3"/>
  <c r="W301" i="3"/>
  <c r="H312" i="3"/>
  <c r="V289" i="3"/>
  <c r="V285" i="3"/>
  <c r="V281" i="3"/>
  <c r="V277" i="3"/>
  <c r="N312" i="3"/>
  <c r="J312" i="3"/>
  <c r="F259" i="3"/>
  <c r="V184" i="3"/>
  <c r="W184" i="3"/>
  <c r="U613" i="3"/>
  <c r="P626" i="3"/>
  <c r="H626" i="3"/>
  <c r="W596" i="3"/>
  <c r="W593" i="3"/>
  <c r="W592" i="3"/>
  <c r="S624" i="3"/>
  <c r="O624" i="3"/>
  <c r="K624" i="3"/>
  <c r="S623" i="3"/>
  <c r="O623" i="3"/>
  <c r="K623" i="3"/>
  <c r="T525" i="3"/>
  <c r="W525" i="3" s="1"/>
  <c r="L625" i="3"/>
  <c r="N627" i="3"/>
  <c r="V507" i="3"/>
  <c r="Q624" i="3"/>
  <c r="M624" i="3"/>
  <c r="V442" i="3"/>
  <c r="W440" i="3"/>
  <c r="V433" i="3"/>
  <c r="V386" i="3"/>
  <c r="V381" i="3"/>
  <c r="P312" i="3"/>
  <c r="L312" i="3"/>
  <c r="V198" i="3"/>
  <c r="V199" i="3" s="1"/>
  <c r="W198" i="3"/>
  <c r="W125" i="3"/>
  <c r="V125" i="3"/>
  <c r="V14" i="3"/>
  <c r="W14" i="3"/>
  <c r="F581" i="3"/>
  <c r="F573" i="3"/>
  <c r="R626" i="3"/>
  <c r="V587" i="3"/>
  <c r="J625" i="3"/>
  <c r="V554" i="3"/>
  <c r="J613" i="3"/>
  <c r="F513" i="3"/>
  <c r="F628" i="3" s="1"/>
  <c r="F508" i="3"/>
  <c r="V502" i="3"/>
  <c r="V479" i="3"/>
  <c r="T475" i="3"/>
  <c r="W475" i="3" s="1"/>
  <c r="W398" i="3"/>
  <c r="V382" i="3"/>
  <c r="V378" i="3"/>
  <c r="F376" i="3"/>
  <c r="W303" i="3"/>
  <c r="W299" i="3"/>
  <c r="V287" i="3"/>
  <c r="V283" i="3"/>
  <c r="V279" i="3"/>
  <c r="V269" i="3"/>
  <c r="V271" i="3" s="1"/>
  <c r="W269" i="3"/>
  <c r="F271" i="3"/>
  <c r="R261" i="3"/>
  <c r="J261" i="3"/>
  <c r="E625" i="3"/>
  <c r="K96" i="3"/>
  <c r="P261" i="3"/>
  <c r="T199" i="3"/>
  <c r="U189" i="3"/>
  <c r="I22" i="2" s="1"/>
  <c r="F22" i="2" s="1"/>
  <c r="T185" i="3"/>
  <c r="V185" i="3" s="1"/>
  <c r="F187" i="3"/>
  <c r="F178" i="3"/>
  <c r="V156" i="3"/>
  <c r="V116" i="3"/>
  <c r="F73" i="3"/>
  <c r="W65" i="3"/>
  <c r="W253" i="3"/>
  <c r="W409" i="3"/>
  <c r="F400" i="3"/>
  <c r="F297" i="3"/>
  <c r="S261" i="3"/>
  <c r="O261" i="3"/>
  <c r="K261" i="3"/>
  <c r="N235" i="3"/>
  <c r="T232" i="3"/>
  <c r="V232" i="3" s="1"/>
  <c r="U170" i="3"/>
  <c r="W153" i="3"/>
  <c r="V76" i="3"/>
  <c r="W76" i="3"/>
  <c r="V48" i="3"/>
  <c r="W48" i="3"/>
  <c r="T52" i="3"/>
  <c r="W52" i="3" s="1"/>
  <c r="V40" i="3"/>
  <c r="J628" i="3"/>
  <c r="E627" i="3"/>
  <c r="J623" i="3"/>
  <c r="N613" i="3"/>
  <c r="F608" i="3"/>
  <c r="S626" i="3"/>
  <c r="O626" i="3"/>
  <c r="K626" i="3"/>
  <c r="F600" i="3"/>
  <c r="M515" i="3"/>
  <c r="V486" i="3"/>
  <c r="W486" i="3"/>
  <c r="V475" i="3"/>
  <c r="V370" i="3"/>
  <c r="V376" i="3" s="1"/>
  <c r="T376" i="3"/>
  <c r="W376" i="3" s="1"/>
  <c r="V342" i="3"/>
  <c r="W342" i="3"/>
  <c r="V340" i="3"/>
  <c r="W340" i="3"/>
  <c r="T310" i="3"/>
  <c r="W310" i="3" s="1"/>
  <c r="V307" i="3"/>
  <c r="S625" i="3"/>
  <c r="K625" i="3"/>
  <c r="E616" i="3"/>
  <c r="E619" i="3" s="1"/>
  <c r="F619" i="3" s="1"/>
  <c r="V555" i="3"/>
  <c r="V551" i="3"/>
  <c r="T548" i="3"/>
  <c r="P613" i="3"/>
  <c r="W546" i="3"/>
  <c r="V537" i="3"/>
  <c r="V524" i="3"/>
  <c r="V510" i="3"/>
  <c r="V513" i="3" s="1"/>
  <c r="U513" i="3"/>
  <c r="I32" i="2" s="1"/>
  <c r="F32" i="2" s="1"/>
  <c r="T508" i="3"/>
  <c r="W508" i="3" s="1"/>
  <c r="V504" i="3"/>
  <c r="Q500" i="3"/>
  <c r="Q626" i="3" s="1"/>
  <c r="W482" i="3"/>
  <c r="V482" i="3"/>
  <c r="W478" i="3"/>
  <c r="V478" i="3"/>
  <c r="F450" i="3"/>
  <c r="N628" i="3"/>
  <c r="U626" i="3"/>
  <c r="M627" i="3"/>
  <c r="I627" i="3"/>
  <c r="R628" i="3"/>
  <c r="M628" i="3"/>
  <c r="H613" i="3"/>
  <c r="V552" i="3"/>
  <c r="V538" i="3"/>
  <c r="V505" i="3"/>
  <c r="F548" i="3"/>
  <c r="I515" i="3"/>
  <c r="W494" i="3"/>
  <c r="V491" i="3"/>
  <c r="T483" i="3"/>
  <c r="W483" i="3" s="1"/>
  <c r="W474" i="3"/>
  <c r="W473" i="3"/>
  <c r="W472" i="3"/>
  <c r="W471" i="3"/>
  <c r="W470" i="3"/>
  <c r="W469" i="3"/>
  <c r="W468" i="3"/>
  <c r="W467" i="3"/>
  <c r="W466" i="3"/>
  <c r="W465" i="3"/>
  <c r="W464" i="3"/>
  <c r="W463" i="3"/>
  <c r="W462" i="3"/>
  <c r="W461" i="3"/>
  <c r="W460" i="3"/>
  <c r="W459" i="3"/>
  <c r="W458" i="3"/>
  <c r="W457" i="3"/>
  <c r="W456" i="3"/>
  <c r="W455" i="3"/>
  <c r="W454" i="3"/>
  <c r="W453" i="3"/>
  <c r="W439" i="3"/>
  <c r="U450" i="3"/>
  <c r="S404" i="3"/>
  <c r="O404" i="3"/>
  <c r="K404" i="3"/>
  <c r="W385" i="3"/>
  <c r="V385" i="3"/>
  <c r="P404" i="3"/>
  <c r="L404" i="3"/>
  <c r="H404" i="3"/>
  <c r="V357" i="3"/>
  <c r="W357" i="3"/>
  <c r="V355" i="3"/>
  <c r="W355" i="3"/>
  <c r="V353" i="3"/>
  <c r="W353" i="3"/>
  <c r="V351" i="3"/>
  <c r="W351" i="3"/>
  <c r="V349" i="3"/>
  <c r="W349" i="3"/>
  <c r="V347" i="3"/>
  <c r="W347" i="3"/>
  <c r="Q312" i="3"/>
  <c r="M312" i="3"/>
  <c r="I312" i="3"/>
  <c r="F233" i="3"/>
  <c r="V163" i="3"/>
  <c r="W163" i="3"/>
  <c r="W134" i="3"/>
  <c r="V134" i="3"/>
  <c r="V46" i="3"/>
  <c r="V27" i="3"/>
  <c r="W27" i="3"/>
  <c r="V25" i="3"/>
  <c r="W25" i="3"/>
  <c r="T21" i="3"/>
  <c r="W21" i="3" s="1"/>
  <c r="M28" i="3"/>
  <c r="V481" i="3"/>
  <c r="V477" i="3"/>
  <c r="V445" i="3"/>
  <c r="W417" i="3"/>
  <c r="V414" i="3"/>
  <c r="V343" i="3"/>
  <c r="W343" i="3"/>
  <c r="V341" i="3"/>
  <c r="W341" i="3"/>
  <c r="U312" i="3"/>
  <c r="L261" i="3"/>
  <c r="H261" i="3"/>
  <c r="M235" i="3"/>
  <c r="H235" i="3"/>
  <c r="R96" i="3"/>
  <c r="N96" i="3"/>
  <c r="V81" i="3"/>
  <c r="W81" i="3"/>
  <c r="F66" i="3"/>
  <c r="T57" i="3"/>
  <c r="T66" i="3" s="1"/>
  <c r="W66" i="3" s="1"/>
  <c r="I66" i="3"/>
  <c r="V44" i="3"/>
  <c r="W44" i="3"/>
  <c r="F500" i="3"/>
  <c r="V443" i="3"/>
  <c r="V434" i="3"/>
  <c r="V429" i="3"/>
  <c r="V428" i="3"/>
  <c r="V425" i="3"/>
  <c r="V421" i="3"/>
  <c r="V356" i="3"/>
  <c r="W356" i="3"/>
  <c r="V354" i="3"/>
  <c r="W354" i="3"/>
  <c r="V352" i="3"/>
  <c r="W352" i="3"/>
  <c r="V350" i="3"/>
  <c r="W350" i="3"/>
  <c r="V348" i="3"/>
  <c r="W348" i="3"/>
  <c r="V335" i="3"/>
  <c r="T344" i="3"/>
  <c r="W344" i="3" s="1"/>
  <c r="O187" i="3"/>
  <c r="O189" i="3" s="1"/>
  <c r="K189" i="3"/>
  <c r="V162" i="3"/>
  <c r="W162" i="3"/>
  <c r="P147" i="3"/>
  <c r="V128" i="3"/>
  <c r="T131" i="3"/>
  <c r="W131" i="3" s="1"/>
  <c r="W117" i="3"/>
  <c r="V117" i="3"/>
  <c r="V51" i="3"/>
  <c r="V42" i="3"/>
  <c r="V22" i="3"/>
  <c r="W22" i="3"/>
  <c r="V16" i="3"/>
  <c r="W16" i="3"/>
  <c r="U404" i="3"/>
  <c r="V387" i="3"/>
  <c r="F368" i="3"/>
  <c r="V338" i="3"/>
  <c r="T259" i="3"/>
  <c r="V254" i="3"/>
  <c r="F248" i="3"/>
  <c r="Q235" i="3"/>
  <c r="K235" i="3"/>
  <c r="P233" i="3"/>
  <c r="P235" i="3" s="1"/>
  <c r="S189" i="3"/>
  <c r="D22" i="2" s="1"/>
  <c r="T181" i="3"/>
  <c r="O170" i="3"/>
  <c r="P170" i="3"/>
  <c r="F131" i="3"/>
  <c r="V114" i="3"/>
  <c r="V111" i="3"/>
  <c r="L96" i="3"/>
  <c r="V23" i="3"/>
  <c r="V13" i="3"/>
  <c r="V11" i="3"/>
  <c r="F389" i="3"/>
  <c r="U235" i="3"/>
  <c r="P187" i="3"/>
  <c r="P189" i="3" s="1"/>
  <c r="Q170" i="3"/>
  <c r="M170" i="3"/>
  <c r="I170" i="3"/>
  <c r="O147" i="3"/>
  <c r="T107" i="3"/>
  <c r="U96" i="3"/>
  <c r="V70" i="3"/>
  <c r="W50" i="3"/>
  <c r="W47" i="3"/>
  <c r="W45" i="3"/>
  <c r="W43" i="3"/>
  <c r="W41" i="3"/>
  <c r="W39" i="3"/>
  <c r="W34" i="3"/>
  <c r="W26" i="3"/>
  <c r="F344" i="3"/>
  <c r="V253" i="3"/>
  <c r="W252" i="3"/>
  <c r="F255" i="3"/>
  <c r="S235" i="3"/>
  <c r="I235" i="3"/>
  <c r="T231" i="3"/>
  <c r="V231" i="3" s="1"/>
  <c r="L233" i="3"/>
  <c r="L235" i="3" s="1"/>
  <c r="F225" i="3"/>
  <c r="L147" i="3"/>
  <c r="H147" i="3"/>
  <c r="N147" i="3"/>
  <c r="J147" i="3"/>
  <c r="S96" i="3"/>
  <c r="V602" i="3"/>
  <c r="V589" i="3"/>
  <c r="V572" i="3"/>
  <c r="W569" i="3"/>
  <c r="V558" i="3"/>
  <c r="V499" i="3"/>
  <c r="P623" i="3"/>
  <c r="K613" i="3"/>
  <c r="W595" i="3"/>
  <c r="V590" i="3"/>
  <c r="V586" i="3"/>
  <c r="T600" i="3"/>
  <c r="W570" i="3"/>
  <c r="W566" i="3"/>
  <c r="W565" i="3"/>
  <c r="W564" i="3"/>
  <c r="W563" i="3"/>
  <c r="W562" i="3"/>
  <c r="W561" i="3"/>
  <c r="W560" i="3"/>
  <c r="V497" i="3"/>
  <c r="W497" i="3"/>
  <c r="H627" i="3"/>
  <c r="S628" i="3"/>
  <c r="S515" i="3"/>
  <c r="O628" i="3"/>
  <c r="O515" i="3"/>
  <c r="K628" i="3"/>
  <c r="K515" i="3"/>
  <c r="W495" i="3"/>
  <c r="V495" i="3"/>
  <c r="V489" i="3"/>
  <c r="W489" i="3"/>
  <c r="Q608" i="3"/>
  <c r="Q627" i="3" s="1"/>
  <c r="M613" i="3"/>
  <c r="I613" i="3"/>
  <c r="V498" i="3"/>
  <c r="W498" i="3"/>
  <c r="V493" i="3"/>
  <c r="W493" i="3"/>
  <c r="T513" i="3"/>
  <c r="V485" i="3"/>
  <c r="W485" i="3"/>
  <c r="V248" i="3"/>
  <c r="T450" i="3"/>
  <c r="V440" i="3"/>
  <c r="V431" i="3"/>
  <c r="W428" i="3"/>
  <c r="V409" i="3"/>
  <c r="T389" i="3"/>
  <c r="W389" i="3" s="1"/>
  <c r="U255" i="3"/>
  <c r="I25" i="2" s="1"/>
  <c r="F25" i="2" s="1"/>
  <c r="W254" i="3"/>
  <c r="T248" i="3"/>
  <c r="V223" i="3"/>
  <c r="V222" i="3"/>
  <c r="T168" i="3"/>
  <c r="W133" i="3"/>
  <c r="V133" i="3"/>
  <c r="T137" i="3"/>
  <c r="W137" i="3" s="1"/>
  <c r="V119" i="3"/>
  <c r="V105" i="3"/>
  <c r="W105" i="3"/>
  <c r="V103" i="3"/>
  <c r="W103" i="3"/>
  <c r="F91" i="3"/>
  <c r="V72" i="3"/>
  <c r="V59" i="3"/>
  <c r="W59" i="3"/>
  <c r="T17" i="3"/>
  <c r="W17" i="3" s="1"/>
  <c r="V10" i="3"/>
  <c r="W10" i="3"/>
  <c r="W413" i="3"/>
  <c r="W375" i="3"/>
  <c r="W374" i="3"/>
  <c r="W373" i="3"/>
  <c r="W372" i="3"/>
  <c r="W371" i="3"/>
  <c r="W370" i="3"/>
  <c r="T368" i="3"/>
  <c r="W368" i="3" s="1"/>
  <c r="W365" i="3"/>
  <c r="W364" i="3"/>
  <c r="W363" i="3"/>
  <c r="W362" i="3"/>
  <c r="W361" i="3"/>
  <c r="W360" i="3"/>
  <c r="W359" i="3"/>
  <c r="W336" i="3"/>
  <c r="W335" i="3"/>
  <c r="W322" i="3"/>
  <c r="W320" i="3"/>
  <c r="W296" i="3"/>
  <c r="W295" i="3"/>
  <c r="W294" i="3"/>
  <c r="W240" i="3"/>
  <c r="T230" i="3"/>
  <c r="V178" i="3"/>
  <c r="W157" i="3"/>
  <c r="V157" i="3"/>
  <c r="F166" i="3"/>
  <c r="F170" i="3" s="1"/>
  <c r="W109" i="3"/>
  <c r="T123" i="3"/>
  <c r="V109" i="3"/>
  <c r="V84" i="3"/>
  <c r="W84" i="3"/>
  <c r="T33" i="3"/>
  <c r="T35" i="3" s="1"/>
  <c r="W35" i="3" s="1"/>
  <c r="H35" i="3"/>
  <c r="H96" i="3" s="1"/>
  <c r="W227" i="3"/>
  <c r="T178" i="3"/>
  <c r="W165" i="3"/>
  <c r="V158" i="3"/>
  <c r="V155" i="3"/>
  <c r="T166" i="3"/>
  <c r="W166" i="3" s="1"/>
  <c r="W152" i="3"/>
  <c r="V152" i="3"/>
  <c r="V153" i="3" s="1"/>
  <c r="S147" i="3"/>
  <c r="W113" i="3"/>
  <c r="V113" i="3"/>
  <c r="V110" i="3"/>
  <c r="F123" i="3"/>
  <c r="V106" i="3"/>
  <c r="W106" i="3"/>
  <c r="V104" i="3"/>
  <c r="W104" i="3"/>
  <c r="V80" i="3"/>
  <c r="W220" i="3"/>
  <c r="T186" i="3"/>
  <c r="W87" i="3"/>
  <c r="V87" i="3"/>
  <c r="W85" i="3"/>
  <c r="V69" i="3"/>
  <c r="T73" i="3"/>
  <c r="W73" i="3" s="1"/>
  <c r="W69" i="3"/>
  <c r="V56" i="3"/>
  <c r="W56" i="3"/>
  <c r="F52" i="3"/>
  <c r="V19" i="3"/>
  <c r="W19" i="3"/>
  <c r="F28" i="3"/>
  <c r="F17" i="3"/>
  <c r="Q147" i="3"/>
  <c r="M147" i="3"/>
  <c r="I147" i="3"/>
  <c r="U147" i="3"/>
  <c r="V139" i="3"/>
  <c r="V142" i="3" s="1"/>
  <c r="T142" i="3"/>
  <c r="V82" i="3"/>
  <c r="T79" i="3"/>
  <c r="M91" i="3"/>
  <c r="Q96" i="3"/>
  <c r="I96" i="3"/>
  <c r="W71" i="3"/>
  <c r="V63" i="3"/>
  <c r="W12" i="3"/>
  <c r="W46" i="3"/>
  <c r="W42" i="3"/>
  <c r="W24" i="3"/>
  <c r="W492" i="3" l="1"/>
  <c r="W496" i="3"/>
  <c r="W488" i="3"/>
  <c r="V488" i="3"/>
  <c r="W293" i="3"/>
  <c r="T297" i="3"/>
  <c r="W297" i="3" s="1"/>
  <c r="J616" i="3"/>
  <c r="J619" i="3" s="1"/>
  <c r="V553" i="3"/>
  <c r="E629" i="3"/>
  <c r="F189" i="3"/>
  <c r="F312" i="3"/>
  <c r="V496" i="3"/>
  <c r="F404" i="3"/>
  <c r="V52" i="3"/>
  <c r="V310" i="3"/>
  <c r="E26" i="2"/>
  <c r="T225" i="3"/>
  <c r="W225" i="3" s="1"/>
  <c r="V240" i="3"/>
  <c r="W123" i="3"/>
  <c r="E19" i="2"/>
  <c r="T28" i="3"/>
  <c r="W28" i="3" s="1"/>
  <c r="S629" i="3"/>
  <c r="F515" i="3"/>
  <c r="W548" i="3"/>
  <c r="V221" i="3"/>
  <c r="V225" i="3" s="1"/>
  <c r="M96" i="3"/>
  <c r="T400" i="3"/>
  <c r="W400" i="3" s="1"/>
  <c r="W107" i="3"/>
  <c r="E18" i="2"/>
  <c r="U623" i="3"/>
  <c r="I31" i="2"/>
  <c r="F31" i="2" s="1"/>
  <c r="W199" i="3"/>
  <c r="E23" i="2"/>
  <c r="W271" i="3"/>
  <c r="V389" i="3"/>
  <c r="I629" i="3"/>
  <c r="F147" i="3"/>
  <c r="R404" i="3"/>
  <c r="V17" i="3"/>
  <c r="V604" i="3"/>
  <c r="V608" i="3" s="1"/>
  <c r="W553" i="3"/>
  <c r="V548" i="3"/>
  <c r="J629" i="3"/>
  <c r="T608" i="3"/>
  <c r="E35" i="2" s="1"/>
  <c r="S616" i="3"/>
  <c r="S619" i="3" s="1"/>
  <c r="O235" i="3"/>
  <c r="O616" i="3" s="1"/>
  <c r="O619" i="3" s="1"/>
  <c r="Q629" i="3"/>
  <c r="R625" i="3"/>
  <c r="H629" i="3"/>
  <c r="N629" i="3"/>
  <c r="V255" i="3"/>
  <c r="V261" i="3" s="1"/>
  <c r="V344" i="3"/>
  <c r="R624" i="3"/>
  <c r="R312" i="3"/>
  <c r="V400" i="3"/>
  <c r="R515" i="3"/>
  <c r="V492" i="3"/>
  <c r="T500" i="3"/>
  <c r="W500" i="3" s="1"/>
  <c r="T581" i="3"/>
  <c r="W581" i="3" s="1"/>
  <c r="W577" i="3"/>
  <c r="V525" i="3"/>
  <c r="W392" i="3"/>
  <c r="V368" i="3"/>
  <c r="V300" i="3"/>
  <c r="V304" i="3" s="1"/>
  <c r="W300" i="3"/>
  <c r="W275" i="3"/>
  <c r="T291" i="3"/>
  <c r="E28" i="2" s="1"/>
  <c r="V275" i="3"/>
  <c r="V291" i="3" s="1"/>
  <c r="T255" i="3"/>
  <c r="T261" i="3" s="1"/>
  <c r="W202" i="3"/>
  <c r="T218" i="3"/>
  <c r="V202" i="3"/>
  <c r="V218" i="3" s="1"/>
  <c r="V137" i="3"/>
  <c r="V131" i="3"/>
  <c r="T147" i="3"/>
  <c r="W147" i="3" s="1"/>
  <c r="Q515" i="3"/>
  <c r="V508" i="3"/>
  <c r="I616" i="3"/>
  <c r="I619" i="3" s="1"/>
  <c r="F624" i="3"/>
  <c r="T187" i="3"/>
  <c r="W187" i="3" s="1"/>
  <c r="L616" i="3"/>
  <c r="L619" i="3" s="1"/>
  <c r="F625" i="3"/>
  <c r="F261" i="3"/>
  <c r="F623" i="3"/>
  <c r="F626" i="3"/>
  <c r="F627" i="3"/>
  <c r="W181" i="3"/>
  <c r="V181" i="3"/>
  <c r="W231" i="3"/>
  <c r="V483" i="3"/>
  <c r="F235" i="3"/>
  <c r="L627" i="3"/>
  <c r="L629" i="3" s="1"/>
  <c r="O625" i="3"/>
  <c r="O629" i="3" s="1"/>
  <c r="V21" i="3"/>
  <c r="V28" i="3" s="1"/>
  <c r="H616" i="3"/>
  <c r="H619" i="3" s="1"/>
  <c r="F96" i="3"/>
  <c r="Q613" i="3"/>
  <c r="K629" i="3"/>
  <c r="F613" i="3"/>
  <c r="P627" i="3"/>
  <c r="M629" i="3"/>
  <c r="U628" i="3"/>
  <c r="U515" i="3"/>
  <c r="N616" i="3"/>
  <c r="N619" i="3" s="1"/>
  <c r="K616" i="3"/>
  <c r="K619" i="3" s="1"/>
  <c r="V57" i="3"/>
  <c r="V66" i="3" s="1"/>
  <c r="W57" i="3"/>
  <c r="P616" i="3"/>
  <c r="P619" i="3" s="1"/>
  <c r="P625" i="3"/>
  <c r="V73" i="3"/>
  <c r="V123" i="3"/>
  <c r="V107" i="3"/>
  <c r="U261" i="3"/>
  <c r="U624" i="3"/>
  <c r="W573" i="3"/>
  <c r="W33" i="3"/>
  <c r="V33" i="3"/>
  <c r="V35" i="3" s="1"/>
  <c r="W600" i="3"/>
  <c r="V573" i="3"/>
  <c r="W230" i="3"/>
  <c r="T233" i="3"/>
  <c r="V230" i="3"/>
  <c r="V233" i="3" s="1"/>
  <c r="W168" i="3"/>
  <c r="V168" i="3"/>
  <c r="T170" i="3"/>
  <c r="W170" i="3" s="1"/>
  <c r="W79" i="3"/>
  <c r="V79" i="3"/>
  <c r="V91" i="3" s="1"/>
  <c r="T91" i="3"/>
  <c r="V186" i="3"/>
  <c r="W186" i="3"/>
  <c r="V166" i="3"/>
  <c r="V450" i="3"/>
  <c r="W450" i="3"/>
  <c r="T623" i="3"/>
  <c r="W513" i="3"/>
  <c r="T628" i="3"/>
  <c r="M616" i="3"/>
  <c r="V600" i="3"/>
  <c r="J15" i="2"/>
  <c r="E27" i="2" l="1"/>
  <c r="V500" i="3"/>
  <c r="V312" i="3"/>
  <c r="T404" i="3"/>
  <c r="W404" i="3" s="1"/>
  <c r="W255" i="3"/>
  <c r="E25" i="2"/>
  <c r="H25" i="2" s="1"/>
  <c r="P629" i="3"/>
  <c r="F629" i="3"/>
  <c r="E34" i="2"/>
  <c r="M619" i="3"/>
  <c r="W218" i="3"/>
  <c r="E24" i="2"/>
  <c r="R616" i="3"/>
  <c r="R619" i="3" s="1"/>
  <c r="T624" i="3"/>
  <c r="F616" i="3"/>
  <c r="V404" i="3"/>
  <c r="T235" i="3"/>
  <c r="W235" i="3" s="1"/>
  <c r="Q616" i="3"/>
  <c r="Q619" i="3" s="1"/>
  <c r="R629" i="3"/>
  <c r="T515" i="3"/>
  <c r="W515" i="3" s="1"/>
  <c r="U616" i="3"/>
  <c r="U619" i="3" s="1"/>
  <c r="T626" i="3"/>
  <c r="T189" i="3"/>
  <c r="W189" i="3" s="1"/>
  <c r="T613" i="3"/>
  <c r="W613" i="3" s="1"/>
  <c r="T312" i="3"/>
  <c r="W312" i="3" s="1"/>
  <c r="W291" i="3"/>
  <c r="U629" i="3"/>
  <c r="V235" i="3"/>
  <c r="T625" i="3"/>
  <c r="W233" i="3"/>
  <c r="V187" i="3"/>
  <c r="V189" i="3" s="1"/>
  <c r="V147" i="3"/>
  <c r="V515" i="3"/>
  <c r="V96" i="3"/>
  <c r="T627" i="3"/>
  <c r="W261" i="3"/>
  <c r="V613" i="3"/>
  <c r="W91" i="3"/>
  <c r="T96" i="3"/>
  <c r="V170" i="3"/>
  <c r="I16" i="2"/>
  <c r="I60" i="2"/>
  <c r="I65" i="2"/>
  <c r="I61" i="2"/>
  <c r="I63" i="2"/>
  <c r="I67" i="2"/>
  <c r="F16" i="2"/>
  <c r="G15" i="2"/>
  <c r="I62" i="2"/>
  <c r="I66" i="2"/>
  <c r="I64" i="2"/>
  <c r="T616" i="3" l="1"/>
  <c r="W616" i="3" s="1"/>
  <c r="T629" i="3"/>
  <c r="V616" i="3"/>
  <c r="V619" i="3" s="1"/>
  <c r="W96" i="3"/>
  <c r="D16" i="2"/>
  <c r="G27" i="2"/>
  <c r="J25" i="2"/>
  <c r="K25" i="2" s="1"/>
  <c r="E14" i="2"/>
  <c r="G25" i="2"/>
  <c r="G23" i="2"/>
  <c r="E22" i="2"/>
  <c r="E21" i="2"/>
  <c r="J21" i="2" s="1"/>
  <c r="K21" i="2" s="1"/>
  <c r="E13" i="2"/>
  <c r="G34" i="2"/>
  <c r="F66" i="2"/>
  <c r="F64" i="2"/>
  <c r="I36" i="2"/>
  <c r="I39" i="2" s="1"/>
  <c r="I52" i="2" s="1"/>
  <c r="E41" i="2" s="1"/>
  <c r="F67" i="2"/>
  <c r="F63" i="2"/>
  <c r="F59" i="2"/>
  <c r="I59" i="2"/>
  <c r="I68" i="2" s="1"/>
  <c r="F61" i="2"/>
  <c r="F62" i="2"/>
  <c r="T619" i="3" l="1"/>
  <c r="W619" i="3" s="1"/>
  <c r="G18" i="2"/>
  <c r="E63" i="2"/>
  <c r="E29" i="2"/>
  <c r="J28" i="2"/>
  <c r="K28" i="2" s="1"/>
  <c r="E31" i="2"/>
  <c r="E32" i="2"/>
  <c r="G32" i="2" s="1"/>
  <c r="E30" i="2"/>
  <c r="H18" i="2"/>
  <c r="E33" i="2"/>
  <c r="G33" i="2" s="1"/>
  <c r="H27" i="2"/>
  <c r="G22" i="2"/>
  <c r="H34" i="2"/>
  <c r="E61" i="2"/>
  <c r="D36" i="2"/>
  <c r="J34" i="2"/>
  <c r="K34" i="2" s="1"/>
  <c r="J27" i="2"/>
  <c r="K27" i="2" s="1"/>
  <c r="G24" i="2"/>
  <c r="J23" i="2"/>
  <c r="K23" i="2" s="1"/>
  <c r="H23" i="2"/>
  <c r="H22" i="2"/>
  <c r="J22" i="2"/>
  <c r="K22" i="2" s="1"/>
  <c r="H21" i="2"/>
  <c r="E20" i="2"/>
  <c r="E59" i="2"/>
  <c r="J18" i="2"/>
  <c r="K18" i="2" s="1"/>
  <c r="E7" i="2"/>
  <c r="E11" i="2"/>
  <c r="G13" i="2"/>
  <c r="J13" i="2"/>
  <c r="K13" i="2" s="1"/>
  <c r="H13" i="2"/>
  <c r="E10" i="2"/>
  <c r="E8" i="2"/>
  <c r="E12" i="2"/>
  <c r="E9" i="2"/>
  <c r="F65" i="2"/>
  <c r="F36" i="2"/>
  <c r="G21" i="2"/>
  <c r="F60" i="2"/>
  <c r="D39" i="2" l="1"/>
  <c r="J26" i="2"/>
  <c r="G26" i="2"/>
  <c r="E64" i="2"/>
  <c r="H28" i="2"/>
  <c r="G28" i="2"/>
  <c r="G35" i="2"/>
  <c r="H35" i="2"/>
  <c r="J35" i="2"/>
  <c r="K35" i="2" s="1"/>
  <c r="J33" i="2"/>
  <c r="K33" i="2" s="1"/>
  <c r="E67" i="2"/>
  <c r="H33" i="2"/>
  <c r="F68" i="2"/>
  <c r="H30" i="2"/>
  <c r="J30" i="2"/>
  <c r="K30" i="2" s="1"/>
  <c r="G30" i="2"/>
  <c r="H32" i="2"/>
  <c r="E62" i="2"/>
  <c r="J31" i="2"/>
  <c r="K31" i="2" s="1"/>
  <c r="E66" i="2"/>
  <c r="H31" i="2"/>
  <c r="G31" i="2"/>
  <c r="J32" i="2"/>
  <c r="K32" i="2" s="1"/>
  <c r="J24" i="2"/>
  <c r="K24" i="2" s="1"/>
  <c r="H24" i="2"/>
  <c r="J20" i="2"/>
  <c r="K20" i="2" s="1"/>
  <c r="H20" i="2"/>
  <c r="G20" i="2"/>
  <c r="E60" i="2"/>
  <c r="H19" i="2"/>
  <c r="J19" i="2"/>
  <c r="K19" i="2" s="1"/>
  <c r="G19" i="2"/>
  <c r="G29" i="2"/>
  <c r="E65" i="2"/>
  <c r="J29" i="2"/>
  <c r="E36" i="2"/>
  <c r="H29" i="2"/>
  <c r="H14" i="2"/>
  <c r="G14" i="2"/>
  <c r="J14" i="2"/>
  <c r="K14" i="2" s="1"/>
  <c r="G11" i="2"/>
  <c r="J11" i="2"/>
  <c r="K11" i="2" s="1"/>
  <c r="H11" i="2"/>
  <c r="J9" i="2"/>
  <c r="K9" i="2" s="1"/>
  <c r="G9" i="2"/>
  <c r="H9" i="2"/>
  <c r="J8" i="2"/>
  <c r="K8" i="2" s="1"/>
  <c r="H8" i="2"/>
  <c r="G8" i="2"/>
  <c r="J7" i="2"/>
  <c r="K7" i="2" s="1"/>
  <c r="H7" i="2"/>
  <c r="E16" i="2"/>
  <c r="G7" i="2"/>
  <c r="J12" i="2"/>
  <c r="K12" i="2" s="1"/>
  <c r="G12" i="2"/>
  <c r="H12" i="2"/>
  <c r="J10" i="2"/>
  <c r="K10" i="2" s="1"/>
  <c r="H10" i="2"/>
  <c r="G10" i="2"/>
  <c r="F39" i="2"/>
  <c r="G36" i="2" l="1"/>
  <c r="E68" i="2"/>
  <c r="K29" i="2"/>
  <c r="J36" i="2"/>
  <c r="K36" i="2" s="1"/>
  <c r="E39" i="2"/>
  <c r="E42" i="2" s="1"/>
  <c r="H36" i="2"/>
  <c r="G16" i="2"/>
  <c r="J16" i="2"/>
  <c r="K16" i="2" s="1"/>
  <c r="H16" i="2"/>
  <c r="G39" i="2" l="1"/>
</calcChain>
</file>

<file path=xl/sharedStrings.xml><?xml version="1.0" encoding="utf-8"?>
<sst xmlns="http://schemas.openxmlformats.org/spreadsheetml/2006/main" count="3344" uniqueCount="1282">
  <si>
    <t xml:space="preserve">           </t>
  </si>
  <si>
    <t>G/L Number</t>
  </si>
  <si>
    <t xml:space="preserve">Account Title      </t>
  </si>
  <si>
    <t>Rev/Exp MTD</t>
  </si>
  <si>
    <t>Rev/Exp YTD</t>
  </si>
  <si>
    <t>Fiscal Budget</t>
  </si>
  <si>
    <t xml:space="preserve">REVENUES                        </t>
  </si>
  <si>
    <t xml:space="preserve"> </t>
  </si>
  <si>
    <t xml:space="preserve">01-00-4001     </t>
  </si>
  <si>
    <t xml:space="preserve">PROPERTY TAXES - GENERAL FUND   </t>
  </si>
  <si>
    <t xml:space="preserve">01-00-4001.2   </t>
  </si>
  <si>
    <t>PROPERTY TAXES - FIRE PROTECTION</t>
  </si>
  <si>
    <t xml:space="preserve">01-00-4001.4   </t>
  </si>
  <si>
    <t>PROPERTY TAXES - STREET &amp; BRIDGE</t>
  </si>
  <si>
    <t xml:space="preserve">01-00-4001.5   </t>
  </si>
  <si>
    <t xml:space="preserve">PROPERTY TAXES - LIABILITY INS  </t>
  </si>
  <si>
    <t xml:space="preserve">01-00-4001.61  </t>
  </si>
  <si>
    <t xml:space="preserve">PROPERTY TAXES - FIRE PENSION   </t>
  </si>
  <si>
    <t xml:space="preserve">01-00-4001.62  </t>
  </si>
  <si>
    <t xml:space="preserve">PROPERTY TAXES - POLICE PENSION </t>
  </si>
  <si>
    <t xml:space="preserve">01-00-4001.8   </t>
  </si>
  <si>
    <t xml:space="preserve">PROPERTY TAXES - AUDITING       </t>
  </si>
  <si>
    <t xml:space="preserve">01-00-4001.9   </t>
  </si>
  <si>
    <t xml:space="preserve">PROPERTY TAXES - POLICE PRTCTN  </t>
  </si>
  <si>
    <t xml:space="preserve">01-00-4002     </t>
  </si>
  <si>
    <t xml:space="preserve">SALES TAXES                     </t>
  </si>
  <si>
    <t xml:space="preserve">01-00-4005     </t>
  </si>
  <si>
    <t xml:space="preserve">UTILITY TAX - ELECTRIC          </t>
  </si>
  <si>
    <t xml:space="preserve">01-00-4006     </t>
  </si>
  <si>
    <t xml:space="preserve">UTILITY TAX - GAS               </t>
  </si>
  <si>
    <t xml:space="preserve">01-00-4007     </t>
  </si>
  <si>
    <t xml:space="preserve">UTILITY TAX - TELEPHONE         </t>
  </si>
  <si>
    <t xml:space="preserve">01-00-4007.1   </t>
  </si>
  <si>
    <t xml:space="preserve">ALARM SYSTEM FEES - ADT         </t>
  </si>
  <si>
    <t xml:space="preserve">01-00-4009     </t>
  </si>
  <si>
    <t xml:space="preserve">AT&amp;T COMMUNICATIONS             </t>
  </si>
  <si>
    <t xml:space="preserve">01-00-4010     </t>
  </si>
  <si>
    <t xml:space="preserve">CABLE SERVICES                  </t>
  </si>
  <si>
    <t xml:space="preserve">01-00-4011     </t>
  </si>
  <si>
    <t xml:space="preserve">VIDEO GAMING TAX                </t>
  </si>
  <si>
    <t xml:space="preserve">01-00-4012     </t>
  </si>
  <si>
    <t xml:space="preserve">AUTO RENTAL TAX                 </t>
  </si>
  <si>
    <t xml:space="preserve">01-00-4013     </t>
  </si>
  <si>
    <t xml:space="preserve">USE TAX                         </t>
  </si>
  <si>
    <t xml:space="preserve">01-00-4016     </t>
  </si>
  <si>
    <t xml:space="preserve">STATE FORFEITURE REVENUE        </t>
  </si>
  <si>
    <t xml:space="preserve">01-00-4021     </t>
  </si>
  <si>
    <t xml:space="preserve">STATE INCOME TAX                </t>
  </si>
  <si>
    <t xml:space="preserve">01-00-4022     </t>
  </si>
  <si>
    <t xml:space="preserve">REPLACEMENT TAX                 </t>
  </si>
  <si>
    <t xml:space="preserve">01-00-4028     </t>
  </si>
  <si>
    <t xml:space="preserve">OTHER INTERGOVERNMENTAL         </t>
  </si>
  <si>
    <t xml:space="preserve">01-00-4030     </t>
  </si>
  <si>
    <t xml:space="preserve">LIQUOR LICENSES                 </t>
  </si>
  <si>
    <t xml:space="preserve">01-00-4031     </t>
  </si>
  <si>
    <t xml:space="preserve">BUSINESS LICENSES               </t>
  </si>
  <si>
    <t xml:space="preserve">01-00-4032     </t>
  </si>
  <si>
    <t xml:space="preserve">VEHICLE LICENSES                </t>
  </si>
  <si>
    <t xml:space="preserve">01-00-4033     </t>
  </si>
  <si>
    <t xml:space="preserve">DOGS AND CATS TAGS              </t>
  </si>
  <si>
    <t xml:space="preserve">01-00-4039     </t>
  </si>
  <si>
    <t xml:space="preserve">CONTRACTORS REGISTRATION        </t>
  </si>
  <si>
    <t xml:space="preserve">01-00-4040     </t>
  </si>
  <si>
    <t xml:space="preserve">BUILDING PERMITS                </t>
  </si>
  <si>
    <t xml:space="preserve">01-00-4041     </t>
  </si>
  <si>
    <t xml:space="preserve">ELECTRICAL PERMITS              </t>
  </si>
  <si>
    <t xml:space="preserve">01-00-4042     </t>
  </si>
  <si>
    <t xml:space="preserve">PLUMBING PERMITS                </t>
  </si>
  <si>
    <t xml:space="preserve">01-00-4044     </t>
  </si>
  <si>
    <t xml:space="preserve">SITE PLAN APPLICATION FEE       </t>
  </si>
  <si>
    <t xml:space="preserve">01-00-4045     </t>
  </si>
  <si>
    <t xml:space="preserve">OCCUPANCY INSPECTIONS           </t>
  </si>
  <si>
    <t xml:space="preserve">01-00-4045.1   </t>
  </si>
  <si>
    <t xml:space="preserve">BLDG - TRANSFER FEES            </t>
  </si>
  <si>
    <t xml:space="preserve">01-00-4046     </t>
  </si>
  <si>
    <t xml:space="preserve">ELEVATOR INSPECTIONS            </t>
  </si>
  <si>
    <t xml:space="preserve">01-00-4047     </t>
  </si>
  <si>
    <t xml:space="preserve">ZONING FEES                     </t>
  </si>
  <si>
    <t xml:space="preserve">01-00-4049     </t>
  </si>
  <si>
    <t xml:space="preserve">HEALTH INSPECTIONS              </t>
  </si>
  <si>
    <t xml:space="preserve">01-00-4050     </t>
  </si>
  <si>
    <t xml:space="preserve">TRAFFIC FINES                   </t>
  </si>
  <si>
    <t xml:space="preserve">01-00-4050.1   </t>
  </si>
  <si>
    <t xml:space="preserve">PD ADJUDICATION                 </t>
  </si>
  <si>
    <t xml:space="preserve">01-00-4051.1   </t>
  </si>
  <si>
    <t xml:space="preserve">BLDING DEPT CODE VIOLATIONS     </t>
  </si>
  <si>
    <t xml:space="preserve">01-00-4053     </t>
  </si>
  <si>
    <t xml:space="preserve">IMMOBILIZATION                  </t>
  </si>
  <si>
    <t xml:space="preserve">01-00-4055     </t>
  </si>
  <si>
    <t xml:space="preserve">PW DEPT MISC REVENUES           </t>
  </si>
  <si>
    <t xml:space="preserve">01-00-4057     </t>
  </si>
  <si>
    <t xml:space="preserve">GARAGE SALES PERMIT FEE         </t>
  </si>
  <si>
    <t xml:space="preserve">01-00-4059     </t>
  </si>
  <si>
    <t xml:space="preserve">JURY DUTY/SUBPOENA              </t>
  </si>
  <si>
    <t xml:space="preserve">01-00-4061     </t>
  </si>
  <si>
    <t xml:space="preserve">HOSPITAL MEDICAL BILLINGS       </t>
  </si>
  <si>
    <t xml:space="preserve">01-00-4061.1   </t>
  </si>
  <si>
    <t xml:space="preserve">LOYOLA-HOSP MEDICAL             </t>
  </si>
  <si>
    <t xml:space="preserve">01-00-4061.2   </t>
  </si>
  <si>
    <t xml:space="preserve">HINES-HOSP MEDICAL              </t>
  </si>
  <si>
    <t xml:space="preserve">01-00-4062.1   </t>
  </si>
  <si>
    <t xml:space="preserve">LOYOLA-FIRE SUPPRESSION         </t>
  </si>
  <si>
    <t xml:space="preserve">01-00-4062.2   </t>
  </si>
  <si>
    <t xml:space="preserve">HINES-FIRE SUPPRESSION          </t>
  </si>
  <si>
    <t xml:space="preserve">01-00-4062.3   </t>
  </si>
  <si>
    <t xml:space="preserve">MADDEN-FIRE SUPPRESSION         </t>
  </si>
  <si>
    <t xml:space="preserve">01-00-4068     </t>
  </si>
  <si>
    <t xml:space="preserve">AMBULANCE CHARGES               </t>
  </si>
  <si>
    <t xml:space="preserve">01-00-4070     </t>
  </si>
  <si>
    <t xml:space="preserve">INTEREST INCOME                 </t>
  </si>
  <si>
    <t xml:space="preserve">01-00-4080     </t>
  </si>
  <si>
    <t>REIMBURSEMENT OF VILLAGE EXPENSE</t>
  </si>
  <si>
    <t xml:space="preserve">01-00-4083     </t>
  </si>
  <si>
    <t xml:space="preserve">GRANT FUNDS REC'D - ILLINOIS    </t>
  </si>
  <si>
    <t xml:space="preserve">01-00-4083.1   </t>
  </si>
  <si>
    <t xml:space="preserve">GRANT FUNDS REC'D - FEDERAL     </t>
  </si>
  <si>
    <t xml:space="preserve">01-00-4085     </t>
  </si>
  <si>
    <t xml:space="preserve">POLICE MISC. REVENUE            </t>
  </si>
  <si>
    <t xml:space="preserve">01-00-4085.1   </t>
  </si>
  <si>
    <t xml:space="preserve">POLICE OVERTIME REIMBURSEMENT   </t>
  </si>
  <si>
    <t xml:space="preserve">01-00-4086     </t>
  </si>
  <si>
    <t xml:space="preserve">OPERATING TRANSFERS IN          </t>
  </si>
  <si>
    <t xml:space="preserve">01-00-4086.1   </t>
  </si>
  <si>
    <t xml:space="preserve">OPERATING TRANSFERS OUT         </t>
  </si>
  <si>
    <t xml:space="preserve">PREMIUM ON BONDS                </t>
  </si>
  <si>
    <t xml:space="preserve">01-00-4088     </t>
  </si>
  <si>
    <t xml:space="preserve">DEBT ISSUANCE - BONDS           </t>
  </si>
  <si>
    <t xml:space="preserve">01-00-4091     </t>
  </si>
  <si>
    <t xml:space="preserve">ALARM SYS REBATES               </t>
  </si>
  <si>
    <t xml:space="preserve">01-00-4092     </t>
  </si>
  <si>
    <t xml:space="preserve">RENTAL INCOME                   </t>
  </si>
  <si>
    <t xml:space="preserve">01-00-4093     </t>
  </si>
  <si>
    <t xml:space="preserve">TOWING AND STORAGE              </t>
  </si>
  <si>
    <t xml:space="preserve">01-00-4094     </t>
  </si>
  <si>
    <t xml:space="preserve">SALE OF VILLAGE PROPERTY        </t>
  </si>
  <si>
    <t xml:space="preserve">01-00-4096     </t>
  </si>
  <si>
    <t xml:space="preserve">FIRE DEPT MISC REVENUES         </t>
  </si>
  <si>
    <t xml:space="preserve">CASH - OVERAGE/SHORTAGE         </t>
  </si>
  <si>
    <t xml:space="preserve">01-00-4098     </t>
  </si>
  <si>
    <t xml:space="preserve">MISCELLANEOUS                   </t>
  </si>
  <si>
    <t xml:space="preserve">EXPENDITURES                    </t>
  </si>
  <si>
    <t xml:space="preserve">EXECUTIVE DEPARTMENT            </t>
  </si>
  <si>
    <t xml:space="preserve">PERSONAL SERVICES               </t>
  </si>
  <si>
    <t xml:space="preserve">PRESIDENT/MAYOR                 </t>
  </si>
  <si>
    <t xml:space="preserve">ADMINISTRATIVE ASSISTANT        </t>
  </si>
  <si>
    <t xml:space="preserve">TRUSTEES                        </t>
  </si>
  <si>
    <t xml:space="preserve">LIQUOR COMMISSIONER             </t>
  </si>
  <si>
    <t xml:space="preserve">CONTRACTUAL SERVICES            </t>
  </si>
  <si>
    <t xml:space="preserve">PROFESSIONAL SERVICES           </t>
  </si>
  <si>
    <t xml:space="preserve">LEGAL &amp; PROFESSIONAL SERVICES   </t>
  </si>
  <si>
    <t xml:space="preserve">TELEPHONE                       </t>
  </si>
  <si>
    <t>NEWSLETTER - PRINTING &amp; SUPPLIES</t>
  </si>
  <si>
    <t xml:space="preserve">LIABILITY INSURANCE             </t>
  </si>
  <si>
    <t xml:space="preserve">AUTOMOBILE INSURANCE            </t>
  </si>
  <si>
    <t xml:space="preserve">WORKER'S COMPENSATION INSURANCE </t>
  </si>
  <si>
    <t xml:space="preserve">MOTOR EQUIP - CONTRACT LABOR    </t>
  </si>
  <si>
    <t xml:space="preserve">SEMINARS/CONFERENCES - MAYOR    </t>
  </si>
  <si>
    <t xml:space="preserve">01-21-5253.1   </t>
  </si>
  <si>
    <t>SEMINARS/CONFERENCES - TRUSTEE'S</t>
  </si>
  <si>
    <t xml:space="preserve">TRAVEL EXPENSE                  </t>
  </si>
  <si>
    <t xml:space="preserve">LOCAL CIVIC EVENTS              </t>
  </si>
  <si>
    <t xml:space="preserve">COMMUNITY FOOD PANTRY           </t>
  </si>
  <si>
    <t xml:space="preserve">NEWSPAPER NOTICES               </t>
  </si>
  <si>
    <t xml:space="preserve">DUES &amp; PUBLICATIONS             </t>
  </si>
  <si>
    <t xml:space="preserve">POSTAGE                         </t>
  </si>
  <si>
    <t xml:space="preserve">EMPLOYEE HEALTH CARE PLAN       </t>
  </si>
  <si>
    <t xml:space="preserve">EMPLOYEE DRUG CARD INSURANCE    </t>
  </si>
  <si>
    <t xml:space="preserve">01-21-5275.2   </t>
  </si>
  <si>
    <t xml:space="preserve">EMPLOYEE LIFE INSURANCE         </t>
  </si>
  <si>
    <t xml:space="preserve">01-21-5275.3   </t>
  </si>
  <si>
    <t xml:space="preserve">EMPLOYEE VISION INSURANCE       </t>
  </si>
  <si>
    <t xml:space="preserve">01-21-5275.4   </t>
  </si>
  <si>
    <t xml:space="preserve">DENTAL INSURANCE - 7/1/06       </t>
  </si>
  <si>
    <t xml:space="preserve">RETIREE HEALTH CARE PLAN        </t>
  </si>
  <si>
    <t xml:space="preserve">RETIREE DRUG CARD INSURANCE     </t>
  </si>
  <si>
    <t xml:space="preserve">01-21-5276.4   </t>
  </si>
  <si>
    <t xml:space="preserve">RETIREE DENTAL INS - 7/1/06     </t>
  </si>
  <si>
    <t xml:space="preserve">OTHER CONTRACTUAL               </t>
  </si>
  <si>
    <t xml:space="preserve">COMMODITIES                     </t>
  </si>
  <si>
    <t xml:space="preserve">GAS/OIL                         </t>
  </si>
  <si>
    <t xml:space="preserve">FLOWERS - BEREAVEMENT           </t>
  </si>
  <si>
    <t xml:space="preserve">OFFICE EXPENSE                  </t>
  </si>
  <si>
    <t xml:space="preserve">R&amp;M MOTOR EQUIPMENT             </t>
  </si>
  <si>
    <t xml:space="preserve">CAPITAL OUTLAY                  </t>
  </si>
  <si>
    <t xml:space="preserve">AUTO                            </t>
  </si>
  <si>
    <t xml:space="preserve">OFFICE EQUIPMENT                </t>
  </si>
  <si>
    <t xml:space="preserve">COMPUTER HARDWARE/SOFTWARE      </t>
  </si>
  <si>
    <t xml:space="preserve">OTHER                           </t>
  </si>
  <si>
    <t xml:space="preserve">CONTINGENCY                     </t>
  </si>
  <si>
    <t xml:space="preserve">VILLAGE CLERK                   </t>
  </si>
  <si>
    <t xml:space="preserve">DEPUTY CLERK                    </t>
  </si>
  <si>
    <t xml:space="preserve">01-22-5109.4   </t>
  </si>
  <si>
    <t xml:space="preserve">Dental Insurance                </t>
  </si>
  <si>
    <t xml:space="preserve">OVERTIME                        </t>
  </si>
  <si>
    <t xml:space="preserve">EDUCATION INCENTIVE             </t>
  </si>
  <si>
    <t xml:space="preserve">ADMINISTRATIVE CLERK            </t>
  </si>
  <si>
    <t xml:space="preserve">LEGAL PROFESSIONAL SERVICES     </t>
  </si>
  <si>
    <t xml:space="preserve">GENERAL LIABILITY INSURANCE     </t>
  </si>
  <si>
    <t xml:space="preserve">WORKER'S COMP. INSURANCE        </t>
  </si>
  <si>
    <t xml:space="preserve">WELLNESS EXAMINATION            </t>
  </si>
  <si>
    <t xml:space="preserve">SEMINARS &amp; CONFERENCES          </t>
  </si>
  <si>
    <t xml:space="preserve">01-22-5276.4   </t>
  </si>
  <si>
    <t xml:space="preserve">RETIREE DENTAL INSE - 7/1/06    </t>
  </si>
  <si>
    <t xml:space="preserve">SUPPLEMENT TO MUNICIPAL CODE    </t>
  </si>
  <si>
    <t xml:space="preserve">OFFICE SUPPLIES                 </t>
  </si>
  <si>
    <t xml:space="preserve">BOARDS AND COMMISSIONS          </t>
  </si>
  <si>
    <t xml:space="preserve">POLICE &amp; FIRE COMMISSION        </t>
  </si>
  <si>
    <t xml:space="preserve">ZONING &amp; PLANNING COMMISSION    </t>
  </si>
  <si>
    <t xml:space="preserve">CIVIL SERVICE COMMISSION        </t>
  </si>
  <si>
    <t xml:space="preserve">LEGAL SERVICES                  </t>
  </si>
  <si>
    <t xml:space="preserve">PRINTING &amp; BINDING              </t>
  </si>
  <si>
    <t xml:space="preserve">SEMINARS/CONFERENCES            </t>
  </si>
  <si>
    <t xml:space="preserve">DUES AND PUBLICATIONS           </t>
  </si>
  <si>
    <t xml:space="preserve">TEST AND ADMINISTRATION         </t>
  </si>
  <si>
    <t xml:space="preserve">FINANCE                         </t>
  </si>
  <si>
    <t xml:space="preserve">BUDGET OFFICER                  </t>
  </si>
  <si>
    <t xml:space="preserve">TREASURER                       </t>
  </si>
  <si>
    <t xml:space="preserve">OFFICE MANAGER                  </t>
  </si>
  <si>
    <t xml:space="preserve">01-24-5107.1   </t>
  </si>
  <si>
    <t xml:space="preserve">OFFICE MGR - SICK TIME OFF      </t>
  </si>
  <si>
    <t xml:space="preserve">COLLECTOR                       </t>
  </si>
  <si>
    <t xml:space="preserve">ADMIN. ASST./ACCT'G CLERK       </t>
  </si>
  <si>
    <t xml:space="preserve">FINANCE DIRECTOR                </t>
  </si>
  <si>
    <t xml:space="preserve">01-24-5188.1   </t>
  </si>
  <si>
    <t xml:space="preserve">ADMIN CLERK - SICK TIME OFF     </t>
  </si>
  <si>
    <t xml:space="preserve">01-24-5188.2   </t>
  </si>
  <si>
    <t xml:space="preserve">ADMIN CLERK - VACATION          </t>
  </si>
  <si>
    <t xml:space="preserve">ADMIN CLERK - PERSONAL TIME OFF </t>
  </si>
  <si>
    <t xml:space="preserve">LEGAL/PROFESSNL SRVCS-VILL OFFS </t>
  </si>
  <si>
    <t xml:space="preserve">AUDIT SERVICES - FINANCE        </t>
  </si>
  <si>
    <t xml:space="preserve">BANK CHARGES - SERVICE FEES     </t>
  </si>
  <si>
    <t xml:space="preserve">COMPUTER CONSULTANTS (LOCIS)    </t>
  </si>
  <si>
    <t xml:space="preserve">VEHICLE PROGRAM - 3rd MILLENIUM </t>
  </si>
  <si>
    <t xml:space="preserve">INTERNET T-1 LINE               </t>
  </si>
  <si>
    <t xml:space="preserve">01-24-5212.1   </t>
  </si>
  <si>
    <t xml:space="preserve">IT CONSULTANTS                  </t>
  </si>
  <si>
    <t xml:space="preserve">WORKER'S COMPENSATION INS       </t>
  </si>
  <si>
    <t xml:space="preserve">BAD DEBT EXPENSE                </t>
  </si>
  <si>
    <t xml:space="preserve">TRAVEL/EXPENSES                 </t>
  </si>
  <si>
    <t xml:space="preserve">LIBRARY IL RT PYMTS             </t>
  </si>
  <si>
    <t xml:space="preserve">01-24-5275.2   </t>
  </si>
  <si>
    <t xml:space="preserve">01-24-5275.3   </t>
  </si>
  <si>
    <t xml:space="preserve">01-24-5275.4   </t>
  </si>
  <si>
    <t xml:space="preserve">BROADVIEW WEB PAGE              </t>
  </si>
  <si>
    <t xml:space="preserve">ADVANCES                        </t>
  </si>
  <si>
    <t xml:space="preserve">MUNICIPAL BLDGS &amp; GRNDS         </t>
  </si>
  <si>
    <t xml:space="preserve">CUSTODIAL SERVICES              </t>
  </si>
  <si>
    <t xml:space="preserve">BUILDING - DECORATIONS          </t>
  </si>
  <si>
    <t xml:space="preserve">VEHICLE INSURANCE               </t>
  </si>
  <si>
    <t xml:space="preserve">WORKMENS COMPENSATION INSURANCE </t>
  </si>
  <si>
    <t xml:space="preserve">R &amp; M - BUILDINGS               </t>
  </si>
  <si>
    <t xml:space="preserve">R &amp; M - GROUNDS                 </t>
  </si>
  <si>
    <t xml:space="preserve">01-25-5275.2   </t>
  </si>
  <si>
    <t xml:space="preserve">01-25-5275.3   </t>
  </si>
  <si>
    <t xml:space="preserve">01-25-5275.4   </t>
  </si>
  <si>
    <t xml:space="preserve">FUEL FOR HEATING                </t>
  </si>
  <si>
    <t xml:space="preserve">SUPPLIES - JANITORIAL           </t>
  </si>
  <si>
    <t xml:space="preserve">BLDG CONTROLS/INSPECTION        </t>
  </si>
  <si>
    <t xml:space="preserve">01-41-5126     </t>
  </si>
  <si>
    <t xml:space="preserve">BUILDING COMMISSIONER           </t>
  </si>
  <si>
    <t xml:space="preserve">01-41-5130     </t>
  </si>
  <si>
    <t xml:space="preserve">INSPECTOR - BUILDING            </t>
  </si>
  <si>
    <t xml:space="preserve">01-41-5133     </t>
  </si>
  <si>
    <t xml:space="preserve">INSPECTOR - SIGN                </t>
  </si>
  <si>
    <t xml:space="preserve">GRANT WRITER                    </t>
  </si>
  <si>
    <t xml:space="preserve">01-41-5161     </t>
  </si>
  <si>
    <t xml:space="preserve">EXTERIOR HOUSE INSPECTORS       </t>
  </si>
  <si>
    <t xml:space="preserve">01-41-5188     </t>
  </si>
  <si>
    <t xml:space="preserve">01-41-5188.1   </t>
  </si>
  <si>
    <t xml:space="preserve">ADMIN. CLERK - SICK TIME OFF    </t>
  </si>
  <si>
    <t xml:space="preserve">01-41-5188.2   </t>
  </si>
  <si>
    <t xml:space="preserve">ADMIN. CLERK - VACATION         </t>
  </si>
  <si>
    <t xml:space="preserve">01-41-5188.3   </t>
  </si>
  <si>
    <t>ADMIN. CLERK - PERSONAL TIME OFF</t>
  </si>
  <si>
    <t xml:space="preserve">01-41-5201     </t>
  </si>
  <si>
    <t xml:space="preserve">01-41-5201.1   </t>
  </si>
  <si>
    <t>HEARING OFFICER ATTORNEY BLDINGS</t>
  </si>
  <si>
    <t xml:space="preserve">01-41-5202     </t>
  </si>
  <si>
    <t xml:space="preserve">01-41-5202.1   </t>
  </si>
  <si>
    <t xml:space="preserve">INSPECTION - HEALTH/ELEVATORS   </t>
  </si>
  <si>
    <t xml:space="preserve">01-41-5202.2   </t>
  </si>
  <si>
    <t xml:space="preserve">INSPECTION - PLUMBING           </t>
  </si>
  <si>
    <t xml:space="preserve">01-41-5205     </t>
  </si>
  <si>
    <t xml:space="preserve">01-41-5211     </t>
  </si>
  <si>
    <t xml:space="preserve">01-41-5217     </t>
  </si>
  <si>
    <t xml:space="preserve">01-41-5218     </t>
  </si>
  <si>
    <t xml:space="preserve">01-41-5219     </t>
  </si>
  <si>
    <t xml:space="preserve">WORKER'S COMP INS               </t>
  </si>
  <si>
    <t xml:space="preserve">01-41-5244     </t>
  </si>
  <si>
    <t xml:space="preserve">MAINTENANCE - OFFICE EQUIP      </t>
  </si>
  <si>
    <t xml:space="preserve">01-41-5246     </t>
  </si>
  <si>
    <t xml:space="preserve">INFORMATIONAL SRVCS - PROPERTY  </t>
  </si>
  <si>
    <t xml:space="preserve">01-41-5247     </t>
  </si>
  <si>
    <t xml:space="preserve">NUSIANCE ABATEMENTS             </t>
  </si>
  <si>
    <t xml:space="preserve">01-41-5249     </t>
  </si>
  <si>
    <t xml:space="preserve">01-41-5253     </t>
  </si>
  <si>
    <t xml:space="preserve">01-41-5255     </t>
  </si>
  <si>
    <t xml:space="preserve">01-41-5256     </t>
  </si>
  <si>
    <t xml:space="preserve">MAINT - AUTOMOTIVE              </t>
  </si>
  <si>
    <t xml:space="preserve">01-41-5261     </t>
  </si>
  <si>
    <t xml:space="preserve">COMPUTER PROGRAMMING            </t>
  </si>
  <si>
    <t xml:space="preserve">01-41-5270     </t>
  </si>
  <si>
    <t xml:space="preserve">01-41-5271     </t>
  </si>
  <si>
    <t xml:space="preserve">01-41-5272     </t>
  </si>
  <si>
    <t xml:space="preserve">01-41-5275     </t>
  </si>
  <si>
    <t xml:space="preserve">01-41-5275.1   </t>
  </si>
  <si>
    <t xml:space="preserve">01-41-5275.2   </t>
  </si>
  <si>
    <t xml:space="preserve">01-41-5275.3   </t>
  </si>
  <si>
    <t xml:space="preserve">01-41-5275.4   </t>
  </si>
  <si>
    <t xml:space="preserve">01-41-5302     </t>
  </si>
  <si>
    <t xml:space="preserve">01-41-5306     </t>
  </si>
  <si>
    <t xml:space="preserve">UNIFORMS                        </t>
  </si>
  <si>
    <t xml:space="preserve">01-41-5316     </t>
  </si>
  <si>
    <t xml:space="preserve">SUPPLIES - OFFICE               </t>
  </si>
  <si>
    <t xml:space="preserve">01-41-5316.1   </t>
  </si>
  <si>
    <t xml:space="preserve">SUPPLIES - ZONING               </t>
  </si>
  <si>
    <t xml:space="preserve">01-41-5323     </t>
  </si>
  <si>
    <t xml:space="preserve">MEDICAL EXAMS                   </t>
  </si>
  <si>
    <t xml:space="preserve">01-41-5407     </t>
  </si>
  <si>
    <t xml:space="preserve">AUTOMOTIVE EQUIPMENT            </t>
  </si>
  <si>
    <t xml:space="preserve">01-41-5411     </t>
  </si>
  <si>
    <t xml:space="preserve">01-41-5413     </t>
  </si>
  <si>
    <t xml:space="preserve">OTHERS                          </t>
  </si>
  <si>
    <t xml:space="preserve">01-41-5501     </t>
  </si>
  <si>
    <t xml:space="preserve">REFUND OF BUILDING PERMIT FEES  </t>
  </si>
  <si>
    <t xml:space="preserve">01-41-5505     </t>
  </si>
  <si>
    <t xml:space="preserve">FIRE DEPARTMENT                 </t>
  </si>
  <si>
    <t xml:space="preserve">01-42-5134     </t>
  </si>
  <si>
    <t xml:space="preserve">CHIEF                           </t>
  </si>
  <si>
    <t xml:space="preserve">CHIEF - SICK TIME OFF           </t>
  </si>
  <si>
    <t xml:space="preserve">01-42-5134.2   </t>
  </si>
  <si>
    <t xml:space="preserve">CHIEF - VACATION                </t>
  </si>
  <si>
    <t xml:space="preserve">CHIEF - PERSONAL TIME OFF       </t>
  </si>
  <si>
    <t xml:space="preserve">CHIEF - P E D A                 </t>
  </si>
  <si>
    <t xml:space="preserve">01-42-5135     </t>
  </si>
  <si>
    <t xml:space="preserve">DEPUTY CHIEF                    </t>
  </si>
  <si>
    <t xml:space="preserve">DEPUTY CHIEF - SICK TIME OFF    </t>
  </si>
  <si>
    <t xml:space="preserve">DEPUTY CHIEF - VACATION         </t>
  </si>
  <si>
    <t>DEPUTY CHIEF - PERSONAL TIME OFF</t>
  </si>
  <si>
    <t xml:space="preserve">DEPUTY CHIEF - P E D A          </t>
  </si>
  <si>
    <t xml:space="preserve">01-42-5136     </t>
  </si>
  <si>
    <t xml:space="preserve">CAPTAINS                        </t>
  </si>
  <si>
    <t xml:space="preserve">01-42-5136.1   </t>
  </si>
  <si>
    <t xml:space="preserve">CAPTAINS - SICK TIME OFF        </t>
  </si>
  <si>
    <t xml:space="preserve">01-42-5136.2   </t>
  </si>
  <si>
    <t xml:space="preserve">CAPTAINS - VACATION             </t>
  </si>
  <si>
    <t xml:space="preserve">01-42-5137     </t>
  </si>
  <si>
    <t xml:space="preserve">LIEUTENANTS                     </t>
  </si>
  <si>
    <t xml:space="preserve">01-42-5137.1   </t>
  </si>
  <si>
    <t xml:space="preserve">LIEUTENANTS - SICK TIME OFF     </t>
  </si>
  <si>
    <t xml:space="preserve">01-42-5137.2   </t>
  </si>
  <si>
    <t xml:space="preserve">LIEUTENANTS - VACATION          </t>
  </si>
  <si>
    <t xml:space="preserve">LT - P E D A                    </t>
  </si>
  <si>
    <t xml:space="preserve">01-42-5145     </t>
  </si>
  <si>
    <t xml:space="preserve">01-42-5146     </t>
  </si>
  <si>
    <t xml:space="preserve">HOLIDAY PAY                     </t>
  </si>
  <si>
    <t xml:space="preserve">01-42-5148     </t>
  </si>
  <si>
    <t xml:space="preserve">01-42-5150     </t>
  </si>
  <si>
    <t xml:space="preserve">01-42-5156     </t>
  </si>
  <si>
    <t xml:space="preserve">FIREFIGHTERS                    </t>
  </si>
  <si>
    <t xml:space="preserve">01-42-5156.1   </t>
  </si>
  <si>
    <t xml:space="preserve">FIREFIGHTERS - SICK TIME OFF    </t>
  </si>
  <si>
    <t xml:space="preserve">01-42-5156.2   </t>
  </si>
  <si>
    <t xml:space="preserve">FIREFIGHTERS - VACATION         </t>
  </si>
  <si>
    <t xml:space="preserve">01-42-5157     </t>
  </si>
  <si>
    <t xml:space="preserve">PARAMEDICS                      </t>
  </si>
  <si>
    <t xml:space="preserve">01-42-5158     </t>
  </si>
  <si>
    <t xml:space="preserve">TRAINING OFFICER                </t>
  </si>
  <si>
    <t xml:space="preserve">01-42-5160     </t>
  </si>
  <si>
    <t xml:space="preserve">DAY AMBULANCE LABOR             </t>
  </si>
  <si>
    <t xml:space="preserve">01-42-5162     </t>
  </si>
  <si>
    <t xml:space="preserve">INSPECTOR                       </t>
  </si>
  <si>
    <t xml:space="preserve">01-42-5162.2   </t>
  </si>
  <si>
    <t xml:space="preserve">INSPECTOR - VACATION            </t>
  </si>
  <si>
    <t xml:space="preserve">01-42-5164     </t>
  </si>
  <si>
    <t xml:space="preserve">MECHANIC                        </t>
  </si>
  <si>
    <t xml:space="preserve">01-42-5167     </t>
  </si>
  <si>
    <t xml:space="preserve">ASSISTANT MECHANIC              </t>
  </si>
  <si>
    <t xml:space="preserve">01-42-5168     </t>
  </si>
  <si>
    <t xml:space="preserve">EMS COORDINATOR                 </t>
  </si>
  <si>
    <t xml:space="preserve">01-42-5169     </t>
  </si>
  <si>
    <t xml:space="preserve">FIRE DEPT. - RETROACTIVE PAY    </t>
  </si>
  <si>
    <t xml:space="preserve">01-42-5180     </t>
  </si>
  <si>
    <t xml:space="preserve">FIRE PENSION CONTRIBUTION       </t>
  </si>
  <si>
    <t xml:space="preserve">SECRETARY                       </t>
  </si>
  <si>
    <t xml:space="preserve">SECRETARY - VACATION            </t>
  </si>
  <si>
    <t xml:space="preserve">01-42-5188     </t>
  </si>
  <si>
    <t xml:space="preserve">01-42-5201     </t>
  </si>
  <si>
    <t xml:space="preserve">01-42-5202     </t>
  </si>
  <si>
    <t>LEGAL/PROFESSNL SRVCS-FIRE PENSN</t>
  </si>
  <si>
    <t xml:space="preserve">01-42-5205     </t>
  </si>
  <si>
    <t xml:space="preserve">01-42-5213     </t>
  </si>
  <si>
    <t xml:space="preserve">Collections Services            </t>
  </si>
  <si>
    <t xml:space="preserve">01-42-5217     </t>
  </si>
  <si>
    <t xml:space="preserve">01-42-5218     </t>
  </si>
  <si>
    <t xml:space="preserve">01-42-5219     </t>
  </si>
  <si>
    <t xml:space="preserve">01-42-5220     </t>
  </si>
  <si>
    <t xml:space="preserve">01-42-5223     </t>
  </si>
  <si>
    <t xml:space="preserve">ASSESSMENT DIVISION 20          </t>
  </si>
  <si>
    <t xml:space="preserve">01-42-5224     </t>
  </si>
  <si>
    <t>WELLNESS MEDICAL EXAM-VACCINATNS</t>
  </si>
  <si>
    <t xml:space="preserve">01-42-5231     </t>
  </si>
  <si>
    <t xml:space="preserve">R&amp;M BREATHING EQUIPMENT         </t>
  </si>
  <si>
    <t xml:space="preserve">01-42-5240     </t>
  </si>
  <si>
    <t xml:space="preserve">REPAIR/MAINT - BUILDINGS        </t>
  </si>
  <si>
    <t xml:space="preserve">01-42-5241     </t>
  </si>
  <si>
    <t xml:space="preserve">REPAIR/MAINT - GROUNDS          </t>
  </si>
  <si>
    <t xml:space="preserve">01-42-5242     </t>
  </si>
  <si>
    <t xml:space="preserve">REPAIR/MAINT - RADIO EQUIP      </t>
  </si>
  <si>
    <t xml:space="preserve">01-42-5243     </t>
  </si>
  <si>
    <t xml:space="preserve">REPAIR/MAINT - FIRE EQUIP       </t>
  </si>
  <si>
    <t xml:space="preserve">01-42-5244     </t>
  </si>
  <si>
    <t xml:space="preserve">REPAIR/MAINT - OFFICE EQUIP     </t>
  </si>
  <si>
    <t xml:space="preserve">01-42-5245     </t>
  </si>
  <si>
    <t xml:space="preserve">REPAIR/MAINT - COMPUTERS        </t>
  </si>
  <si>
    <t xml:space="preserve">01-42-5247     </t>
  </si>
  <si>
    <t xml:space="preserve">REPAIR/MAINT - FUEL TANKS PUMP  </t>
  </si>
  <si>
    <t xml:space="preserve">01-42-5248     </t>
  </si>
  <si>
    <t xml:space="preserve">REPAIR/MAINT - PARAMEDIC EQUIP  </t>
  </si>
  <si>
    <t xml:space="preserve">01-42-5253     </t>
  </si>
  <si>
    <t xml:space="preserve">01-42-5255     </t>
  </si>
  <si>
    <t xml:space="preserve">01-42-5266     </t>
  </si>
  <si>
    <t xml:space="preserve">TRAINING SCHOOL                 </t>
  </si>
  <si>
    <t xml:space="preserve">01-42-5271     </t>
  </si>
  <si>
    <t xml:space="preserve">01-42-5272     </t>
  </si>
  <si>
    <t xml:space="preserve">01-42-5275     </t>
  </si>
  <si>
    <t xml:space="preserve">01-42-5275.1   </t>
  </si>
  <si>
    <t xml:space="preserve">01-42-5275.2   </t>
  </si>
  <si>
    <t xml:space="preserve">01-42-5275.3   </t>
  </si>
  <si>
    <t xml:space="preserve">01-42-5275.4   </t>
  </si>
  <si>
    <t xml:space="preserve">01-42-5276     </t>
  </si>
  <si>
    <t xml:space="preserve">01-42-5276.4   </t>
  </si>
  <si>
    <t xml:space="preserve">01-42-5287     </t>
  </si>
  <si>
    <t xml:space="preserve">GAS FOR HEATING                 </t>
  </si>
  <si>
    <t xml:space="preserve">01-42-5288     </t>
  </si>
  <si>
    <t xml:space="preserve">PHOTOGRPAHY                     </t>
  </si>
  <si>
    <t xml:space="preserve">01-42-5290     </t>
  </si>
  <si>
    <t xml:space="preserve">01-42-5291     </t>
  </si>
  <si>
    <t xml:space="preserve">FIRE DEPT AUX OTHER EXPENSES    </t>
  </si>
  <si>
    <t xml:space="preserve">01-42-5292     </t>
  </si>
  <si>
    <t xml:space="preserve">GRANT EXPENDITURES              </t>
  </si>
  <si>
    <t xml:space="preserve">01-42-5302     </t>
  </si>
  <si>
    <t xml:space="preserve">01-42-5305     </t>
  </si>
  <si>
    <t xml:space="preserve">LINENS                          </t>
  </si>
  <si>
    <t xml:space="preserve">01-42-5306     </t>
  </si>
  <si>
    <t xml:space="preserve">01-42-5312     </t>
  </si>
  <si>
    <t xml:space="preserve">01-42-5314     </t>
  </si>
  <si>
    <t xml:space="preserve">SUPPLIES - FIRE PREVENTION      </t>
  </si>
  <si>
    <t xml:space="preserve">01-42-5316     </t>
  </si>
  <si>
    <t xml:space="preserve">01-42-5318     </t>
  </si>
  <si>
    <t xml:space="preserve">SUPPLIES - PARAMEDICS           </t>
  </si>
  <si>
    <t xml:space="preserve">01-42-5320     </t>
  </si>
  <si>
    <t xml:space="preserve">PHOTOGRAPHY                     </t>
  </si>
  <si>
    <t xml:space="preserve">MEDICAL EXAM-VACCINATIONS       </t>
  </si>
  <si>
    <t xml:space="preserve">01-42-5326     </t>
  </si>
  <si>
    <t xml:space="preserve">TOOL &amp; SUPPLIES                 </t>
  </si>
  <si>
    <t xml:space="preserve">01-42-5350     </t>
  </si>
  <si>
    <t xml:space="preserve">01-42-5403     </t>
  </si>
  <si>
    <t xml:space="preserve">BUILDING IMPROVEMENTS           </t>
  </si>
  <si>
    <t xml:space="preserve">01-42-5407     </t>
  </si>
  <si>
    <t xml:space="preserve">01-42-5409     </t>
  </si>
  <si>
    <t xml:space="preserve">MACHINERY/EQUIPMENT             </t>
  </si>
  <si>
    <t xml:space="preserve">01-42-5411     </t>
  </si>
  <si>
    <t xml:space="preserve">01-42-5413     </t>
  </si>
  <si>
    <t xml:space="preserve">01-42-5432     </t>
  </si>
  <si>
    <t xml:space="preserve">MECHANICS EQUIPMENT             </t>
  </si>
  <si>
    <t xml:space="preserve">01-42-5433     </t>
  </si>
  <si>
    <t xml:space="preserve">MECHANIC TOOLS                  </t>
  </si>
  <si>
    <t xml:space="preserve">01-42-5445     </t>
  </si>
  <si>
    <t xml:space="preserve">FIRE TRAINING EQUIPMENT         </t>
  </si>
  <si>
    <t xml:space="preserve">01-42-5505     </t>
  </si>
  <si>
    <t xml:space="preserve">POLICE DEPARTMENT               </t>
  </si>
  <si>
    <t xml:space="preserve">01-46-5134     </t>
  </si>
  <si>
    <t xml:space="preserve">01-46-5134.1   </t>
  </si>
  <si>
    <t xml:space="preserve">01-46-5134.2   </t>
  </si>
  <si>
    <t xml:space="preserve">01-46-5134.3   </t>
  </si>
  <si>
    <t xml:space="preserve">01-46-5134.4   </t>
  </si>
  <si>
    <t xml:space="preserve">CHIEF-AWARDED/EMERGENCY DAYS    </t>
  </si>
  <si>
    <t xml:space="preserve">01-46-5134.5   </t>
  </si>
  <si>
    <t xml:space="preserve">01-46-5135     </t>
  </si>
  <si>
    <t xml:space="preserve">01-46-5135.1   </t>
  </si>
  <si>
    <t xml:space="preserve">01-46-5135.2   </t>
  </si>
  <si>
    <t xml:space="preserve">01-46-5135.3   </t>
  </si>
  <si>
    <t xml:space="preserve">01-46-5135.4   </t>
  </si>
  <si>
    <t>DEPUTY CHF AWARDED/EMERGENCY DAY</t>
  </si>
  <si>
    <t xml:space="preserve">01-46-5135.5   </t>
  </si>
  <si>
    <t xml:space="preserve">01-46-5137     </t>
  </si>
  <si>
    <t xml:space="preserve">01-46-5137.1   </t>
  </si>
  <si>
    <t xml:space="preserve">01-46-5137.2   </t>
  </si>
  <si>
    <t xml:space="preserve">01-46-5137.3   </t>
  </si>
  <si>
    <t xml:space="preserve">LIEUTENANTS - PERSONAL TIME OFF </t>
  </si>
  <si>
    <t xml:space="preserve">01-46-5137.4   </t>
  </si>
  <si>
    <t xml:space="preserve">LT.- AWARDED/EMERGENCY DAYS     </t>
  </si>
  <si>
    <t xml:space="preserve">01-46-5137.5   </t>
  </si>
  <si>
    <t xml:space="preserve">01-46-5138     </t>
  </si>
  <si>
    <t xml:space="preserve">SERGEANTS                       </t>
  </si>
  <si>
    <t xml:space="preserve">01-46-5138.1   </t>
  </si>
  <si>
    <t xml:space="preserve">SERGEANTS - SICK TIME OFF       </t>
  </si>
  <si>
    <t xml:space="preserve">01-46-5138.2   </t>
  </si>
  <si>
    <t xml:space="preserve">SERGEANTS - VACATION            </t>
  </si>
  <si>
    <t xml:space="preserve">01-46-5138.3   </t>
  </si>
  <si>
    <t xml:space="preserve">SERGEANTS - PERSONAL TIME OFF   </t>
  </si>
  <si>
    <t xml:space="preserve">01-46-5138.4   </t>
  </si>
  <si>
    <t xml:space="preserve">SRGT.- AWARDED/EMERGENCY DAYS   </t>
  </si>
  <si>
    <t xml:space="preserve">01-46-5138.5   </t>
  </si>
  <si>
    <t xml:space="preserve">SERGEANT - P E D A              </t>
  </si>
  <si>
    <t xml:space="preserve">01-46-5139     </t>
  </si>
  <si>
    <t xml:space="preserve">SUPERVISOR OF SUPPORT SERVICES  </t>
  </si>
  <si>
    <t xml:space="preserve">01-46-5139.1   </t>
  </si>
  <si>
    <t xml:space="preserve">SUPPORT SERV - SICK TIME OFF    </t>
  </si>
  <si>
    <t xml:space="preserve">01-46-5139.2   </t>
  </si>
  <si>
    <t xml:space="preserve">SUPPORT SERV - VACATION         </t>
  </si>
  <si>
    <t xml:space="preserve">01-46-5139.3   </t>
  </si>
  <si>
    <t>SUPPORT SERV - PERSONAL TIME OFF</t>
  </si>
  <si>
    <t xml:space="preserve">01-46-5139.4   </t>
  </si>
  <si>
    <t>SPRT SPVR-AWARDED/EMERGENCY DAYS</t>
  </si>
  <si>
    <t xml:space="preserve">01-46-5140     </t>
  </si>
  <si>
    <t xml:space="preserve">PATROLMEN                       </t>
  </si>
  <si>
    <t xml:space="preserve">01-46-5140.1   </t>
  </si>
  <si>
    <t xml:space="preserve">PATROLMEN - SICK TIME OFF       </t>
  </si>
  <si>
    <t xml:space="preserve">01-46-5140.2   </t>
  </si>
  <si>
    <t xml:space="preserve">PATROLMEN - VACATION            </t>
  </si>
  <si>
    <t xml:space="preserve">01-46-5140.3   </t>
  </si>
  <si>
    <t xml:space="preserve">PATROLMEN - PERSONAL TIME OFF   </t>
  </si>
  <si>
    <t xml:space="preserve">01-46-5140.5   </t>
  </si>
  <si>
    <t xml:space="preserve">PATROLMEN - P E D A             </t>
  </si>
  <si>
    <t xml:space="preserve">01-46-5141     </t>
  </si>
  <si>
    <t xml:space="preserve">TELECOMMUNICATIONS OFFICERS     </t>
  </si>
  <si>
    <t xml:space="preserve">01-46-5141.1   </t>
  </si>
  <si>
    <t xml:space="preserve">TELECOM - SICK TIME OFF         </t>
  </si>
  <si>
    <t xml:space="preserve">01-46-5141.2   </t>
  </si>
  <si>
    <t xml:space="preserve">TELECOM - VACATION              </t>
  </si>
  <si>
    <t xml:space="preserve">01-46-5141.3   </t>
  </si>
  <si>
    <t xml:space="preserve">TELECOM - PERSONAL TIME OFF     </t>
  </si>
  <si>
    <t xml:space="preserve">01-46-5144     </t>
  </si>
  <si>
    <t xml:space="preserve">MATRON                          </t>
  </si>
  <si>
    <t xml:space="preserve">01-46-5145     </t>
  </si>
  <si>
    <t xml:space="preserve">01-46-5146     </t>
  </si>
  <si>
    <t xml:space="preserve">01-46-5146.2   </t>
  </si>
  <si>
    <t xml:space="preserve">01-46-5146.3   </t>
  </si>
  <si>
    <t xml:space="preserve">01-46-5148     </t>
  </si>
  <si>
    <t xml:space="preserve">01-46-5148.1   </t>
  </si>
  <si>
    <t xml:space="preserve">COURT TIME LAID OFF POLICEMAN   </t>
  </si>
  <si>
    <t xml:space="preserve">01-46-5149     </t>
  </si>
  <si>
    <t xml:space="preserve">OFFICER'S COMPENSATORY TIME     </t>
  </si>
  <si>
    <t xml:space="preserve">01-46-5150     </t>
  </si>
  <si>
    <t xml:space="preserve">INCENTIVE EDUCATIONAL DAY       </t>
  </si>
  <si>
    <t xml:space="preserve">01-46-5151     </t>
  </si>
  <si>
    <t xml:space="preserve">POLICE DEPT.- RETROACTIVE PAY   </t>
  </si>
  <si>
    <t xml:space="preserve">01-46-5152     </t>
  </si>
  <si>
    <t xml:space="preserve">CROSSING GUARDS                 </t>
  </si>
  <si>
    <t xml:space="preserve">01-46-5153     </t>
  </si>
  <si>
    <t xml:space="preserve">BEREAVEMENT                     </t>
  </si>
  <si>
    <t xml:space="preserve">01-46-5160     </t>
  </si>
  <si>
    <t xml:space="preserve">POLICE - PART TIME OFFICERS     </t>
  </si>
  <si>
    <t xml:space="preserve">01-46-5180     </t>
  </si>
  <si>
    <t xml:space="preserve">POLICE PENSION CONTRIBUTION     </t>
  </si>
  <si>
    <t xml:space="preserve">01-46-5187     </t>
  </si>
  <si>
    <t xml:space="preserve">01-46-5187.2   </t>
  </si>
  <si>
    <t xml:space="preserve">01-46-5188     </t>
  </si>
  <si>
    <t xml:space="preserve">01-46-5188.2   </t>
  </si>
  <si>
    <t xml:space="preserve">01-46-5201     </t>
  </si>
  <si>
    <t xml:space="preserve">01-46-5201.1   </t>
  </si>
  <si>
    <t xml:space="preserve">HEARING OFFICER ATTORNEY-POLICE </t>
  </si>
  <si>
    <t xml:space="preserve">01-46-5202     </t>
  </si>
  <si>
    <t xml:space="preserve">01-46-5205     </t>
  </si>
  <si>
    <t xml:space="preserve">01-46-5212     </t>
  </si>
  <si>
    <t xml:space="preserve">SOCIAL WORKER PROGRAM           </t>
  </si>
  <si>
    <t xml:space="preserve">01-46-5217     </t>
  </si>
  <si>
    <t xml:space="preserve">01-46-5218     </t>
  </si>
  <si>
    <t xml:space="preserve">01-46-5219     </t>
  </si>
  <si>
    <t xml:space="preserve">01-46-5230     </t>
  </si>
  <si>
    <t xml:space="preserve">INVESTIGATIVE OPERATIONS        </t>
  </si>
  <si>
    <t xml:space="preserve">01-46-5240     </t>
  </si>
  <si>
    <t xml:space="preserve">01-46-5242     </t>
  </si>
  <si>
    <t xml:space="preserve">REPAIR/MAINT RADIO EQUIPMENT    </t>
  </si>
  <si>
    <t xml:space="preserve">01-46-5242.1   </t>
  </si>
  <si>
    <t xml:space="preserve">RADIO ROOM MAINTENANCE AGRMNT   </t>
  </si>
  <si>
    <t xml:space="preserve">01-46-5244     </t>
  </si>
  <si>
    <t xml:space="preserve">R&amp;M OFFICE EQUIPMENT            </t>
  </si>
  <si>
    <t xml:space="preserve">01-46-5245     </t>
  </si>
  <si>
    <t xml:space="preserve">MAINTENANCE - COMPUTER          </t>
  </si>
  <si>
    <t xml:space="preserve">01-46-5249     </t>
  </si>
  <si>
    <t xml:space="preserve">01-46-5250     </t>
  </si>
  <si>
    <t xml:space="preserve">SHOOTING RANGE MAINTENANCE      </t>
  </si>
  <si>
    <t xml:space="preserve">01-46-5253     </t>
  </si>
  <si>
    <t xml:space="preserve">01-46-5255     </t>
  </si>
  <si>
    <t xml:space="preserve">01-46-5260     </t>
  </si>
  <si>
    <t xml:space="preserve">LEAD SERVICES                   </t>
  </si>
  <si>
    <t xml:space="preserve">01-46-5262     </t>
  </si>
  <si>
    <t xml:space="preserve">INSTALLATION - EQUIPMENT        </t>
  </si>
  <si>
    <t xml:space="preserve">01-46-5266     </t>
  </si>
  <si>
    <t xml:space="preserve">TRAINING SCHOOL EXP.            </t>
  </si>
  <si>
    <t xml:space="preserve">01-46-5269     </t>
  </si>
  <si>
    <t xml:space="preserve">TOWING &amp; STORAGE EXPENSE        </t>
  </si>
  <si>
    <t xml:space="preserve">01-46-5271     </t>
  </si>
  <si>
    <t xml:space="preserve">01-46-5272     </t>
  </si>
  <si>
    <t xml:space="preserve">01-46-5275     </t>
  </si>
  <si>
    <t xml:space="preserve">01-46-5275.2   </t>
  </si>
  <si>
    <t xml:space="preserve">01-46-5275.3   </t>
  </si>
  <si>
    <t xml:space="preserve">01-46-5275.4   </t>
  </si>
  <si>
    <t xml:space="preserve">01-46-5276     </t>
  </si>
  <si>
    <t xml:space="preserve">01-46-5276.1   </t>
  </si>
  <si>
    <t xml:space="preserve">01-46-5276.4   </t>
  </si>
  <si>
    <t xml:space="preserve">01-46-5290     </t>
  </si>
  <si>
    <t xml:space="preserve">01-46-5290.1   </t>
  </si>
  <si>
    <t xml:space="preserve">ANIMAL CONTROL                  </t>
  </si>
  <si>
    <t xml:space="preserve">01-46-5293     </t>
  </si>
  <si>
    <t xml:space="preserve">REPAIR/MAINT - OTHER EQUIPMENT  </t>
  </si>
  <si>
    <t xml:space="preserve">01-46-5302     </t>
  </si>
  <si>
    <t xml:space="preserve">01-46-5306     </t>
  </si>
  <si>
    <t xml:space="preserve">01-46-5316     </t>
  </si>
  <si>
    <t xml:space="preserve">01-46-5320     </t>
  </si>
  <si>
    <t xml:space="preserve">01-46-5322     </t>
  </si>
  <si>
    <t xml:space="preserve">SUPPLIES - RADIO/ELECTRONICS    </t>
  </si>
  <si>
    <t xml:space="preserve">01-46-5323     </t>
  </si>
  <si>
    <t xml:space="preserve">MEDICAL EXAM - VACCINATIONS     </t>
  </si>
  <si>
    <t xml:space="preserve">01-46-5324     </t>
  </si>
  <si>
    <t xml:space="preserve">SUPPLIES - TRAINING AIDS        </t>
  </si>
  <si>
    <t xml:space="preserve">01-46-5326     </t>
  </si>
  <si>
    <t xml:space="preserve">TOOLS &amp; SUPPLIES                </t>
  </si>
  <si>
    <t xml:space="preserve">01-46-5332     </t>
  </si>
  <si>
    <t xml:space="preserve">CRIME PREVENTION/RELATIONS      </t>
  </si>
  <si>
    <t xml:space="preserve">01-46-5333     </t>
  </si>
  <si>
    <t xml:space="preserve">DARE PROGRAM                    </t>
  </si>
  <si>
    <t xml:space="preserve">01-46-5334     </t>
  </si>
  <si>
    <t xml:space="preserve">BOARD OF PRISONERS              </t>
  </si>
  <si>
    <t xml:space="preserve">01-46-5350     </t>
  </si>
  <si>
    <t xml:space="preserve">01-46-5350.1   </t>
  </si>
  <si>
    <t xml:space="preserve">ACCIDENTS / SQUADS              </t>
  </si>
  <si>
    <t xml:space="preserve">01-46-5404     </t>
  </si>
  <si>
    <t xml:space="preserve">SOUND LEVEL METER/ACCESSORIES   </t>
  </si>
  <si>
    <t xml:space="preserve">01-46-5407     </t>
  </si>
  <si>
    <t xml:space="preserve">01-46-5411     </t>
  </si>
  <si>
    <t xml:space="preserve">01-46-5413     </t>
  </si>
  <si>
    <t xml:space="preserve">01-46-5417     </t>
  </si>
  <si>
    <t xml:space="preserve">OTHER EQUIPMENT                 </t>
  </si>
  <si>
    <t xml:space="preserve">01-46-5425     </t>
  </si>
  <si>
    <t xml:space="preserve">01-46-5428     </t>
  </si>
  <si>
    <t xml:space="preserve">MOBILE TERMINAL EQUIPMENT       </t>
  </si>
  <si>
    <t xml:space="preserve">01-46-5430     </t>
  </si>
  <si>
    <t xml:space="preserve">RADIO EQUIPMENT                 </t>
  </si>
  <si>
    <t xml:space="preserve">01-46-5503     </t>
  </si>
  <si>
    <t xml:space="preserve">FORFEITED FUNDS EXPENDITURES    </t>
  </si>
  <si>
    <t xml:space="preserve">01-46-5504     </t>
  </si>
  <si>
    <t xml:space="preserve">DUI FUND EXPENDITURES           </t>
  </si>
  <si>
    <t xml:space="preserve">01-46-5505     </t>
  </si>
  <si>
    <t xml:space="preserve">PRINTING                        </t>
  </si>
  <si>
    <t xml:space="preserve">PUBLIC BUS SERVICE              </t>
  </si>
  <si>
    <t xml:space="preserve">01-52-5275     </t>
  </si>
  <si>
    <t xml:space="preserve">PACE PROGRAM FEES               </t>
  </si>
  <si>
    <t xml:space="preserve">01-52-5290     </t>
  </si>
  <si>
    <t xml:space="preserve">01-52-5302     </t>
  </si>
  <si>
    <t xml:space="preserve">01-52-5312     </t>
  </si>
  <si>
    <t xml:space="preserve">SUPPLIES                        </t>
  </si>
  <si>
    <t xml:space="preserve">STREET DEPARTMENT               </t>
  </si>
  <si>
    <t xml:space="preserve">01-73-5145     </t>
  </si>
  <si>
    <t xml:space="preserve">01-73-5148     </t>
  </si>
  <si>
    <t xml:space="preserve">01-73-5159     </t>
  </si>
  <si>
    <t xml:space="preserve">SEASONAL EMPLOYEES              </t>
  </si>
  <si>
    <t xml:space="preserve">01-73-5164     </t>
  </si>
  <si>
    <t xml:space="preserve">01-73-5164.1   </t>
  </si>
  <si>
    <t xml:space="preserve">MECHANIC - SICK TIME OFF        </t>
  </si>
  <si>
    <t xml:space="preserve">01-73-5164.2   </t>
  </si>
  <si>
    <t xml:space="preserve">MECHANIC - VACATION             </t>
  </si>
  <si>
    <t xml:space="preserve">01-73-5164.3   </t>
  </si>
  <si>
    <t xml:space="preserve">MECHANIC - PERSONAL TIME OFF    </t>
  </si>
  <si>
    <t xml:space="preserve">01-73-5164.4   </t>
  </si>
  <si>
    <t xml:space="preserve">MECHANIC - HOLIDAY              </t>
  </si>
  <si>
    <t xml:space="preserve">01-73-5164.5   </t>
  </si>
  <si>
    <t xml:space="preserve">MECHANIC - COMP TIME            </t>
  </si>
  <si>
    <t xml:space="preserve">01-73-5165     </t>
  </si>
  <si>
    <t xml:space="preserve">DIRECTOR OF PUBLIC WORKS        </t>
  </si>
  <si>
    <t xml:space="preserve">01-73-5165.1   </t>
  </si>
  <si>
    <t xml:space="preserve">DIR OF P.W. - SICK TIME OFF     </t>
  </si>
  <si>
    <t xml:space="preserve">01-73-5165.2   </t>
  </si>
  <si>
    <t xml:space="preserve">DIR OF P.W. - VACATION          </t>
  </si>
  <si>
    <t xml:space="preserve">FOREMAN                         </t>
  </si>
  <si>
    <t xml:space="preserve">01-73-5170     </t>
  </si>
  <si>
    <t xml:space="preserve">EMPLOYEE WAGES                  </t>
  </si>
  <si>
    <t xml:space="preserve">01-73-5170.1   </t>
  </si>
  <si>
    <t xml:space="preserve">WAGES PW - SICK TIME OFF        </t>
  </si>
  <si>
    <t xml:space="preserve">01-73-5170.2   </t>
  </si>
  <si>
    <t xml:space="preserve">WAGES PW - VACATION             </t>
  </si>
  <si>
    <t xml:space="preserve">01-73-5170.3   </t>
  </si>
  <si>
    <t xml:space="preserve">WAGES PW - PERSONAL TIME OFF    </t>
  </si>
  <si>
    <t xml:space="preserve">01-73-5170.4   </t>
  </si>
  <si>
    <t xml:space="preserve">WAGES PW - HOLIDAY              </t>
  </si>
  <si>
    <t xml:space="preserve">01-73-5170.5   </t>
  </si>
  <si>
    <t xml:space="preserve">WAGES PW - COMP TIME            </t>
  </si>
  <si>
    <t xml:space="preserve">01-73-5175     </t>
  </si>
  <si>
    <t xml:space="preserve">PUBLIC WORKS - RETROACTIVE PAY  </t>
  </si>
  <si>
    <t xml:space="preserve">01-73-5187     </t>
  </si>
  <si>
    <t xml:space="preserve">01-73-5188     </t>
  </si>
  <si>
    <t xml:space="preserve">01-73-5188.1   </t>
  </si>
  <si>
    <t xml:space="preserve">01-73-5188.2   </t>
  </si>
  <si>
    <t xml:space="preserve">01-73-5188.3   </t>
  </si>
  <si>
    <t xml:space="preserve">01-73-5190     </t>
  </si>
  <si>
    <t xml:space="preserve">01-73-5201     </t>
  </si>
  <si>
    <t xml:space="preserve">01-73-5202     </t>
  </si>
  <si>
    <t xml:space="preserve">01-73-5205     </t>
  </si>
  <si>
    <t xml:space="preserve">01-73-5209     </t>
  </si>
  <si>
    <t xml:space="preserve">TREE REMOVAL &amp; TRIMMING         </t>
  </si>
  <si>
    <t xml:space="preserve">01-73-5210     </t>
  </si>
  <si>
    <t>CONTRACTUAL LABOR - STREET MAINT</t>
  </si>
  <si>
    <t xml:space="preserve">01-73-5211     </t>
  </si>
  <si>
    <t xml:space="preserve">01-73-5217     </t>
  </si>
  <si>
    <t xml:space="preserve">01-73-5218     </t>
  </si>
  <si>
    <t xml:space="preserve">01-73-5219     </t>
  </si>
  <si>
    <t xml:space="preserve">RENTAL OF BARRICADES            </t>
  </si>
  <si>
    <t xml:space="preserve">01-73-5226     </t>
  </si>
  <si>
    <t>EXPENSES FOR JULIE"            "</t>
  </si>
  <si>
    <t xml:space="preserve">01-73-5233     </t>
  </si>
  <si>
    <t xml:space="preserve">STREET LIGHTING                 </t>
  </si>
  <si>
    <t xml:space="preserve">01-73-5235     </t>
  </si>
  <si>
    <t xml:space="preserve">TREE REPLACEMENT                </t>
  </si>
  <si>
    <t xml:space="preserve">01-73-5236     </t>
  </si>
  <si>
    <t xml:space="preserve">STREET MAINTENANCE              </t>
  </si>
  <si>
    <t xml:space="preserve">01-73-5237     </t>
  </si>
  <si>
    <t xml:space="preserve">STREET RECONSTRUCTION           </t>
  </si>
  <si>
    <t xml:space="preserve">01-73-5237.1   </t>
  </si>
  <si>
    <t xml:space="preserve">ALLEY RECONSTRUCTION            </t>
  </si>
  <si>
    <t xml:space="preserve">01-73-5237.2   </t>
  </si>
  <si>
    <t xml:space="preserve">SIDEWALK RECONSTRUCTION         </t>
  </si>
  <si>
    <t xml:space="preserve">01-73-5238     </t>
  </si>
  <si>
    <t xml:space="preserve">REPAIR/MAINT. - STREET LIGHTS   </t>
  </si>
  <si>
    <t xml:space="preserve">01-73-5239     </t>
  </si>
  <si>
    <t xml:space="preserve">REPAIR/MAINT. - TRAFFIC LIGHTS  </t>
  </si>
  <si>
    <t xml:space="preserve">01-73-5240     </t>
  </si>
  <si>
    <t xml:space="preserve">REPAIR/MAINT - BUILDING         </t>
  </si>
  <si>
    <t xml:space="preserve">01-73-5241     </t>
  </si>
  <si>
    <t xml:space="preserve">R &amp; M: GROUNDS                  </t>
  </si>
  <si>
    <t xml:space="preserve">01-73-5242     </t>
  </si>
  <si>
    <t xml:space="preserve">REPAIR/MAINT. - RADIO SYSTEM    </t>
  </si>
  <si>
    <t xml:space="preserve">01-73-5244     </t>
  </si>
  <si>
    <t xml:space="preserve">R &amp; M:  OFFICE EQUIPMENT        </t>
  </si>
  <si>
    <t xml:space="preserve">01-73-5249     </t>
  </si>
  <si>
    <t xml:space="preserve">01-73-5253     </t>
  </si>
  <si>
    <t xml:space="preserve">01-73-5264     </t>
  </si>
  <si>
    <t xml:space="preserve">SIGN INSTALLATION               </t>
  </si>
  <si>
    <t xml:space="preserve">01-73-5268     </t>
  </si>
  <si>
    <t xml:space="preserve">UNIFORM RENTAL                  </t>
  </si>
  <si>
    <t xml:space="preserve">01-73-5269     </t>
  </si>
  <si>
    <t xml:space="preserve">01-73-5271     </t>
  </si>
  <si>
    <t xml:space="preserve">01-73-5274     </t>
  </si>
  <si>
    <t xml:space="preserve">IEPA BROWNSFIELD EXPENSES       </t>
  </si>
  <si>
    <t xml:space="preserve">01-73-5275     </t>
  </si>
  <si>
    <t xml:space="preserve">01-73-5275.1   </t>
  </si>
  <si>
    <t xml:space="preserve">01-73-5275.2   </t>
  </si>
  <si>
    <t xml:space="preserve">01-73-5275.3   </t>
  </si>
  <si>
    <t xml:space="preserve">01-73-5275.4   </t>
  </si>
  <si>
    <t xml:space="preserve">01-73-5276     </t>
  </si>
  <si>
    <t xml:space="preserve">01-73-5276.1   </t>
  </si>
  <si>
    <t xml:space="preserve">01-73-5276.4   </t>
  </si>
  <si>
    <t xml:space="preserve">01-73-5282     </t>
  </si>
  <si>
    <t xml:space="preserve">TREE TESTING EQUIPMENT          </t>
  </si>
  <si>
    <t xml:space="preserve">01-73-5283     </t>
  </si>
  <si>
    <t xml:space="preserve">RODENT CONTROL                  </t>
  </si>
  <si>
    <t xml:space="preserve">01-73-5289     </t>
  </si>
  <si>
    <t xml:space="preserve">DUMPING FEES - FORESTRY         </t>
  </si>
  <si>
    <t xml:space="preserve">01-73-5291     </t>
  </si>
  <si>
    <t xml:space="preserve">PUBLIC WORKS AUXILARY EXPENSES  </t>
  </si>
  <si>
    <t xml:space="preserve">01-73-5302     </t>
  </si>
  <si>
    <t xml:space="preserve">01-73-5316     </t>
  </si>
  <si>
    <t xml:space="preserve">01-73-5323     </t>
  </si>
  <si>
    <t xml:space="preserve">01-73-5326     </t>
  </si>
  <si>
    <t xml:space="preserve">01-73-5327     </t>
  </si>
  <si>
    <t xml:space="preserve">SUPPLIES - SNOW &amp; ICE CONTROL   </t>
  </si>
  <si>
    <t xml:space="preserve">01-73-5328     </t>
  </si>
  <si>
    <t xml:space="preserve">LEAFING SUPPLIES                </t>
  </si>
  <si>
    <t xml:space="preserve">01-73-5341     </t>
  </si>
  <si>
    <t xml:space="preserve">PLOWING EQUIPMENT               </t>
  </si>
  <si>
    <t xml:space="preserve">01-73-5342     </t>
  </si>
  <si>
    <t xml:space="preserve">STREET SIGNS                    </t>
  </si>
  <si>
    <t xml:space="preserve">01-73-5343     </t>
  </si>
  <si>
    <t xml:space="preserve">PUBLIC BENCHES                  </t>
  </si>
  <si>
    <t xml:space="preserve">01-73-5344     </t>
  </si>
  <si>
    <t xml:space="preserve">STREET DECORATIONS              </t>
  </si>
  <si>
    <t xml:space="preserve">01-73-5346     </t>
  </si>
  <si>
    <t xml:space="preserve">STREET MATERIAL PAINT           </t>
  </si>
  <si>
    <t xml:space="preserve">01-73-5348     </t>
  </si>
  <si>
    <t xml:space="preserve">WEED CONTROL                    </t>
  </si>
  <si>
    <t xml:space="preserve">01-73-5349     </t>
  </si>
  <si>
    <t xml:space="preserve">C D B G  RESTORATION            </t>
  </si>
  <si>
    <t xml:space="preserve">01-73-5350     </t>
  </si>
  <si>
    <t xml:space="preserve">REPAIR/MAINT. - MOTOR EQUIP     </t>
  </si>
  <si>
    <t xml:space="preserve">01-73-5351     </t>
  </si>
  <si>
    <t xml:space="preserve">R&amp;M POLICE VEHICLES             </t>
  </si>
  <si>
    <t xml:space="preserve">01-73-5352     </t>
  </si>
  <si>
    <t xml:space="preserve">REPAIR/MAINT. - PARKWAYS        </t>
  </si>
  <si>
    <t xml:space="preserve">01-73-5354     </t>
  </si>
  <si>
    <t xml:space="preserve">REPAIR/MAINT. - BUILDINGS       </t>
  </si>
  <si>
    <t xml:space="preserve">01-73-5355     </t>
  </si>
  <si>
    <t xml:space="preserve">REPAIR/MAINT. - GROUNDS         </t>
  </si>
  <si>
    <t xml:space="preserve">01-73-5356     </t>
  </si>
  <si>
    <t xml:space="preserve">REPAIR/MAINT. - EQUIPMENT       </t>
  </si>
  <si>
    <t xml:space="preserve">01-73-5357     </t>
  </si>
  <si>
    <t xml:space="preserve">REPAIR/MAINT. - PARKING LOT     </t>
  </si>
  <si>
    <t xml:space="preserve">01-73-5358     </t>
  </si>
  <si>
    <t xml:space="preserve">R &amp; M: FORESTRY EQUIPMENT       </t>
  </si>
  <si>
    <t xml:space="preserve">01-73-5407     </t>
  </si>
  <si>
    <t xml:space="preserve">01-73-5409     </t>
  </si>
  <si>
    <t xml:space="preserve">01-73-5413     </t>
  </si>
  <si>
    <t xml:space="preserve">01-73-5417     </t>
  </si>
  <si>
    <t xml:space="preserve">DUMP TRUCK - STREET EQUIP       </t>
  </si>
  <si>
    <t xml:space="preserve">01-73-5418     </t>
  </si>
  <si>
    <t xml:space="preserve">COMPRESSOR - STREET EQUIPMENT   </t>
  </si>
  <si>
    <t xml:space="preserve">01-73-5420     </t>
  </si>
  <si>
    <t xml:space="preserve">DISC CHIPPER - STREET EQUIPMENT </t>
  </si>
  <si>
    <t xml:space="preserve">01-73-5425     </t>
  </si>
  <si>
    <t xml:space="preserve">STREET SWEEPER/STREET EQUIP     </t>
  </si>
  <si>
    <t xml:space="preserve">01-73-5433     </t>
  </si>
  <si>
    <t xml:space="preserve">01-73-5437     </t>
  </si>
  <si>
    <t xml:space="preserve">ENCLOSE SALT BIN                </t>
  </si>
  <si>
    <t xml:space="preserve">01-73-5457     </t>
  </si>
  <si>
    <t xml:space="preserve">PAVING PROJECT                  </t>
  </si>
  <si>
    <t xml:space="preserve">01-73-5458     </t>
  </si>
  <si>
    <t xml:space="preserve">HVAC-FURNACE                    </t>
  </si>
  <si>
    <t xml:space="preserve">01-73-5459     </t>
  </si>
  <si>
    <t xml:space="preserve">CHAIN SAW                       </t>
  </si>
  <si>
    <t xml:space="preserve">01-73-5505     </t>
  </si>
  <si>
    <t xml:space="preserve">01-73-5615     </t>
  </si>
  <si>
    <t xml:space="preserve">WORKER'S COMPENSATION INS.      </t>
  </si>
  <si>
    <t xml:space="preserve">01-73-5630     </t>
  </si>
  <si>
    <t xml:space="preserve">Unemployment                    </t>
  </si>
  <si>
    <t xml:space="preserve">BOND ISSUANCE COSTS             </t>
  </si>
  <si>
    <t xml:space="preserve">PROPERTY TAXES                  </t>
  </si>
  <si>
    <t xml:space="preserve">03-00-4060     </t>
  </si>
  <si>
    <t xml:space="preserve">RUBBISH BILLINGS                </t>
  </si>
  <si>
    <t xml:space="preserve">03-00-4062     </t>
  </si>
  <si>
    <t xml:space="preserve">TRASH &amp; COMPOST TAG REVENUE     </t>
  </si>
  <si>
    <t xml:space="preserve">03-00-4063     </t>
  </si>
  <si>
    <t xml:space="preserve">ALLEY ADDRESS NUMBERING         </t>
  </si>
  <si>
    <t xml:space="preserve">03-00-4066     </t>
  </si>
  <si>
    <t xml:space="preserve">PENALTIES                       </t>
  </si>
  <si>
    <t xml:space="preserve">03-00-4070     </t>
  </si>
  <si>
    <t xml:space="preserve">IMRF EXPENDITURES               </t>
  </si>
  <si>
    <t xml:space="preserve">SOCIAL SECURITY TAX             </t>
  </si>
  <si>
    <t xml:space="preserve">MEDICARE                        </t>
  </si>
  <si>
    <t xml:space="preserve">UNEMPLOYMENT TAX                </t>
  </si>
  <si>
    <t xml:space="preserve">03-75-5280     </t>
  </si>
  <si>
    <t xml:space="preserve">RUBBISH / GARBAGE REMOVAL       </t>
  </si>
  <si>
    <t xml:space="preserve">03-75-5281     </t>
  </si>
  <si>
    <t xml:space="preserve">TRASH AND COMPOST TAG EXPENSES  </t>
  </si>
  <si>
    <t xml:space="preserve">03-75-5283     </t>
  </si>
  <si>
    <t xml:space="preserve">03-75-5289     </t>
  </si>
  <si>
    <t xml:space="preserve">DUMPING FEES                    </t>
  </si>
  <si>
    <t xml:space="preserve">EMPLOYEE BENEFITS               </t>
  </si>
  <si>
    <t xml:space="preserve">MEDICAL INSURANCE               </t>
  </si>
  <si>
    <t xml:space="preserve">OPERATING TRANSFER              </t>
  </si>
  <si>
    <t xml:space="preserve">OPERATING TRANSFERS             </t>
  </si>
  <si>
    <t xml:space="preserve">EXECUTIVE                       </t>
  </si>
  <si>
    <t xml:space="preserve">07-00-4001     </t>
  </si>
  <si>
    <t xml:space="preserve">07-00-4070     </t>
  </si>
  <si>
    <t xml:space="preserve">07-00-4086     </t>
  </si>
  <si>
    <t xml:space="preserve">07-00-4086.1   </t>
  </si>
  <si>
    <t xml:space="preserve">07-00-4098     </t>
  </si>
  <si>
    <t>PAYROLL TAX PENALTIES &amp; INTEREST</t>
  </si>
  <si>
    <t xml:space="preserve">AUDIT SERVICES                  </t>
  </si>
  <si>
    <t xml:space="preserve">10-00-4025     </t>
  </si>
  <si>
    <t xml:space="preserve">MOTOR FUEL TAX (STATE)          </t>
  </si>
  <si>
    <t xml:space="preserve">10-00-4070     </t>
  </si>
  <si>
    <t xml:space="preserve">11-00-4026     </t>
  </si>
  <si>
    <t xml:space="preserve">COOK COUNTY GRANT               </t>
  </si>
  <si>
    <t xml:space="preserve">11-00-4070     </t>
  </si>
  <si>
    <t xml:space="preserve">11-00-4086     </t>
  </si>
  <si>
    <t xml:space="preserve">11-00-4098     </t>
  </si>
  <si>
    <t xml:space="preserve">11-73-5236     </t>
  </si>
  <si>
    <t xml:space="preserve">15-00-4001     </t>
  </si>
  <si>
    <t xml:space="preserve">REIMBURSEMENT-ISSUANCE COSTS    </t>
  </si>
  <si>
    <t xml:space="preserve">15-00-4070     </t>
  </si>
  <si>
    <t xml:space="preserve">15-00-4080     </t>
  </si>
  <si>
    <t xml:space="preserve">15-00-4083     </t>
  </si>
  <si>
    <t xml:space="preserve">REVOLVING LOAN GRANT PROCEEDS   </t>
  </si>
  <si>
    <t xml:space="preserve">15-00-4086     </t>
  </si>
  <si>
    <t xml:space="preserve">15-21-5201     </t>
  </si>
  <si>
    <t xml:space="preserve">15-21-5202     </t>
  </si>
  <si>
    <t xml:space="preserve">15-21-5203     </t>
  </si>
  <si>
    <t xml:space="preserve">15-21-5205     </t>
  </si>
  <si>
    <t>RAZING COSTS ROOSEVELT PROPERTIS</t>
  </si>
  <si>
    <t xml:space="preserve">15-21-5229     </t>
  </si>
  <si>
    <t xml:space="preserve">T I F DISBURSEMENTS             </t>
  </si>
  <si>
    <t xml:space="preserve">15-21-5257     </t>
  </si>
  <si>
    <t xml:space="preserve">15-21-5279     </t>
  </si>
  <si>
    <t xml:space="preserve">ELECTRIC - COM ED               </t>
  </si>
  <si>
    <t xml:space="preserve">15-21-5287     </t>
  </si>
  <si>
    <t xml:space="preserve">15-21-5505     </t>
  </si>
  <si>
    <t xml:space="preserve">15-24-5204     </t>
  </si>
  <si>
    <t xml:space="preserve">15-24-5206     </t>
  </si>
  <si>
    <t xml:space="preserve">REFUND OF TIF TAXES             </t>
  </si>
  <si>
    <t xml:space="preserve">15-73-5237     </t>
  </si>
  <si>
    <t xml:space="preserve">16-00-4070     </t>
  </si>
  <si>
    <t xml:space="preserve">16-21-5202     </t>
  </si>
  <si>
    <t xml:space="preserve">T I F DISBURSEMENTS - ANB       </t>
  </si>
  <si>
    <t xml:space="preserve">16-21-5505     </t>
  </si>
  <si>
    <t xml:space="preserve">DEBT SERVICE                    </t>
  </si>
  <si>
    <t xml:space="preserve">17-00-4001     </t>
  </si>
  <si>
    <t xml:space="preserve">PROPERTY TAXES.                 </t>
  </si>
  <si>
    <t xml:space="preserve">17-00-4073     </t>
  </si>
  <si>
    <t xml:space="preserve">17-21-5202     </t>
  </si>
  <si>
    <t xml:space="preserve">17-21-5203     </t>
  </si>
  <si>
    <t xml:space="preserve">17-21-5505     </t>
  </si>
  <si>
    <t xml:space="preserve">17-24-5204     </t>
  </si>
  <si>
    <t xml:space="preserve">18-00-4060     </t>
  </si>
  <si>
    <t xml:space="preserve">18-00-4070     </t>
  </si>
  <si>
    <t xml:space="preserve">18-21-5202     </t>
  </si>
  <si>
    <t xml:space="preserve">BUILDING                        </t>
  </si>
  <si>
    <t xml:space="preserve">19-00-4001     </t>
  </si>
  <si>
    <t xml:space="preserve">19-00-4070     </t>
  </si>
  <si>
    <t xml:space="preserve">19-21-5229     </t>
  </si>
  <si>
    <t xml:space="preserve">30-00-4001     </t>
  </si>
  <si>
    <t xml:space="preserve">30-00-4070     </t>
  </si>
  <si>
    <t xml:space="preserve">30-00-4086     </t>
  </si>
  <si>
    <t xml:space="preserve">30-00-4088.1   </t>
  </si>
  <si>
    <t xml:space="preserve">NEW DEBT ISSUANCE - BONDS       </t>
  </si>
  <si>
    <t xml:space="preserve">30-81-5705     </t>
  </si>
  <si>
    <t xml:space="preserve">PRINCIPAL-ANNUAL ROLLOVER BONDS </t>
  </si>
  <si>
    <t xml:space="preserve">30-81-5710     </t>
  </si>
  <si>
    <t>INTEREST - ANNUAL ROLLOVER BONDS</t>
  </si>
  <si>
    <t xml:space="preserve">30-81-5712     </t>
  </si>
  <si>
    <t xml:space="preserve">PRINCIPAL - 2003 A              </t>
  </si>
  <si>
    <t xml:space="preserve">30-81-5715     </t>
  </si>
  <si>
    <t xml:space="preserve">PRINCIPAL 2003B                 </t>
  </si>
  <si>
    <t xml:space="preserve">30-81-5758     </t>
  </si>
  <si>
    <t xml:space="preserve">INTEREST - 2003 A               </t>
  </si>
  <si>
    <t xml:space="preserve">30-81-5760     </t>
  </si>
  <si>
    <t xml:space="preserve">INTEREST 2003B                  </t>
  </si>
  <si>
    <t xml:space="preserve">30-81-5781     </t>
  </si>
  <si>
    <t xml:space="preserve">40-00-4070     </t>
  </si>
  <si>
    <t xml:space="preserve">40-00-4086     </t>
  </si>
  <si>
    <t xml:space="preserve">40-00-4087     </t>
  </si>
  <si>
    <t xml:space="preserve">40-00-4088     </t>
  </si>
  <si>
    <t xml:space="preserve">40-00-4092     </t>
  </si>
  <si>
    <t xml:space="preserve">RENTALS - PROPERTIES            </t>
  </si>
  <si>
    <t xml:space="preserve">40-00-4098     </t>
  </si>
  <si>
    <t xml:space="preserve">40-21-5201     </t>
  </si>
  <si>
    <t xml:space="preserve">40-21-5202     </t>
  </si>
  <si>
    <t xml:space="preserve">LEGAL SERVICES (ANNEXATION)     </t>
  </si>
  <si>
    <t xml:space="preserve">40-24-5208     </t>
  </si>
  <si>
    <t xml:space="preserve">BANK CHARGES - SERVICE FEE      </t>
  </si>
  <si>
    <t xml:space="preserve">40-24-5224     </t>
  </si>
  <si>
    <t xml:space="preserve">PROPERTY TAX PAYMENTS           </t>
  </si>
  <si>
    <t xml:space="preserve">40-73-5237     </t>
  </si>
  <si>
    <t xml:space="preserve">40-81-5781     </t>
  </si>
  <si>
    <t xml:space="preserve">40-85-5401     </t>
  </si>
  <si>
    <t xml:space="preserve">40-85-5403     </t>
  </si>
  <si>
    <t xml:space="preserve">40-85-5407     </t>
  </si>
  <si>
    <t xml:space="preserve">40-85-5408     </t>
  </si>
  <si>
    <t xml:space="preserve">PURCHASE OF EQUIPMENT           </t>
  </si>
  <si>
    <t xml:space="preserve">50-00-4004     </t>
  </si>
  <si>
    <t xml:space="preserve">WATER TOWER RENTERS             </t>
  </si>
  <si>
    <t xml:space="preserve">50-00-4059     </t>
  </si>
  <si>
    <t xml:space="preserve">NEW TURN-ON FEE                 </t>
  </si>
  <si>
    <t xml:space="preserve">50-00-4062     </t>
  </si>
  <si>
    <t xml:space="preserve">TURN-ON FEE                     </t>
  </si>
  <si>
    <t xml:space="preserve">50-00-4064     </t>
  </si>
  <si>
    <t xml:space="preserve">WATER SALES                     </t>
  </si>
  <si>
    <t xml:space="preserve">50-00-4065     </t>
  </si>
  <si>
    <t xml:space="preserve">SEWERAGE CHARGES                </t>
  </si>
  <si>
    <t xml:space="preserve">50-00-4066     </t>
  </si>
  <si>
    <t xml:space="preserve">50-00-4067     </t>
  </si>
  <si>
    <t xml:space="preserve">WATER METER SALES               </t>
  </si>
  <si>
    <t xml:space="preserve">50-00-4070     </t>
  </si>
  <si>
    <t xml:space="preserve">50-00-4074     </t>
  </si>
  <si>
    <t>INTEREST INCOME WATER TOWER TANK</t>
  </si>
  <si>
    <t xml:space="preserve">50-00-4080     </t>
  </si>
  <si>
    <t xml:space="preserve">50-00-4083     </t>
  </si>
  <si>
    <t xml:space="preserve">GRANT FUNDS RECIEVED            </t>
  </si>
  <si>
    <t xml:space="preserve">50-00-4084     </t>
  </si>
  <si>
    <t xml:space="preserve">ADMIN FEE - SHUT OFF LIST       </t>
  </si>
  <si>
    <t xml:space="preserve">50-00-4085     </t>
  </si>
  <si>
    <t xml:space="preserve">CROSS CONNECTION FEES           </t>
  </si>
  <si>
    <t xml:space="preserve">50-00-4085.1   </t>
  </si>
  <si>
    <t xml:space="preserve">CROSS CONNECTION FINES          </t>
  </si>
  <si>
    <t xml:space="preserve">50-00-4086     </t>
  </si>
  <si>
    <t xml:space="preserve">50-00-4090     </t>
  </si>
  <si>
    <t xml:space="preserve">50-00-4097     </t>
  </si>
  <si>
    <t xml:space="preserve">OFFICE RENT                     </t>
  </si>
  <si>
    <t xml:space="preserve">50-24-5108     </t>
  </si>
  <si>
    <t xml:space="preserve">50-24-5272     </t>
  </si>
  <si>
    <t xml:space="preserve">SOURCE OF SUPPLY                </t>
  </si>
  <si>
    <t xml:space="preserve">COST OF WATER PURCHASED         </t>
  </si>
  <si>
    <t xml:space="preserve">50-30-5201     </t>
  </si>
  <si>
    <t xml:space="preserve">50-76-5165     </t>
  </si>
  <si>
    <t xml:space="preserve">50-76-5166     </t>
  </si>
  <si>
    <t xml:space="preserve">50-76-5170     </t>
  </si>
  <si>
    <t xml:space="preserve">WAGES, PW EMPLOYEES             </t>
  </si>
  <si>
    <t xml:space="preserve">50-76-5188     </t>
  </si>
  <si>
    <t xml:space="preserve">50-76-5201     </t>
  </si>
  <si>
    <t xml:space="preserve">50-76-5202     </t>
  </si>
  <si>
    <t xml:space="preserve">50-76-5203     </t>
  </si>
  <si>
    <t xml:space="preserve">CC INSPECTION SVS               </t>
  </si>
  <si>
    <t xml:space="preserve">50-76-5217     </t>
  </si>
  <si>
    <t xml:space="preserve">50-76-5218     </t>
  </si>
  <si>
    <t xml:space="preserve">50-76-5219     </t>
  </si>
  <si>
    <t xml:space="preserve">WORKMANS COMPENSATION INSURANCE </t>
  </si>
  <si>
    <t xml:space="preserve">50-76-5226     </t>
  </si>
  <si>
    <t xml:space="preserve">J.U.L.I.E.                      </t>
  </si>
  <si>
    <t xml:space="preserve">50-76-5250     </t>
  </si>
  <si>
    <t xml:space="preserve">50-50 FLOOD CONTROL ASSISTANCE  </t>
  </si>
  <si>
    <t xml:space="preserve">50-76-5253     </t>
  </si>
  <si>
    <t xml:space="preserve">SEMINARS, MTGS &amp; CONF.          </t>
  </si>
  <si>
    <t xml:space="preserve">50-76-5267     </t>
  </si>
  <si>
    <t xml:space="preserve">RENTAL - EQUIPMENT              </t>
  </si>
  <si>
    <t xml:space="preserve">50-76-5273     </t>
  </si>
  <si>
    <t xml:space="preserve">LEAK DETECTION SERVICE          </t>
  </si>
  <si>
    <t xml:space="preserve">50-76-5276     </t>
  </si>
  <si>
    <t xml:space="preserve">PAINT HYDRANTS                  </t>
  </si>
  <si>
    <t xml:space="preserve">50-76-5287     </t>
  </si>
  <si>
    <t xml:space="preserve">50-76-5302     </t>
  </si>
  <si>
    <t xml:space="preserve">GAS &amp; OIL                       </t>
  </si>
  <si>
    <t xml:space="preserve">50-76-5315     </t>
  </si>
  <si>
    <t xml:space="preserve">50-76-5326     </t>
  </si>
  <si>
    <t xml:space="preserve">SUPPLIES - TOOLS                </t>
  </si>
  <si>
    <t xml:space="preserve">50-76-5350     </t>
  </si>
  <si>
    <t xml:space="preserve">50-76-5375     </t>
  </si>
  <si>
    <t xml:space="preserve">PURCHASES - WATER METERS        </t>
  </si>
  <si>
    <t xml:space="preserve">50-76-5377     </t>
  </si>
  <si>
    <t xml:space="preserve">PURCHASES - HYDRANT             </t>
  </si>
  <si>
    <t xml:space="preserve">50-76-5450     </t>
  </si>
  <si>
    <t xml:space="preserve">EMERGENCY WATER MAIN            </t>
  </si>
  <si>
    <t xml:space="preserve">50-76-5505     </t>
  </si>
  <si>
    <t xml:space="preserve">50-76-5510     </t>
  </si>
  <si>
    <t xml:space="preserve">50-76-5605     </t>
  </si>
  <si>
    <t xml:space="preserve">50-76-5610     </t>
  </si>
  <si>
    <t xml:space="preserve">50-76-6810     </t>
  </si>
  <si>
    <t xml:space="preserve">TRANSMISSION &amp; DISTRIBUTION     </t>
  </si>
  <si>
    <t xml:space="preserve">50-76-6827     </t>
  </si>
  <si>
    <t xml:space="preserve">REPAIR/MAINT - MAINS            </t>
  </si>
  <si>
    <t xml:space="preserve">50-76-6829     </t>
  </si>
  <si>
    <t xml:space="preserve">REPAIR/MAINT - METERS           </t>
  </si>
  <si>
    <t xml:space="preserve">50-76-6830     </t>
  </si>
  <si>
    <t xml:space="preserve">REPAIR/MAINT - METER PARTS      </t>
  </si>
  <si>
    <t xml:space="preserve">50-76-6831     </t>
  </si>
  <si>
    <t xml:space="preserve">REPAIR/MAINT - HYDRANTS         </t>
  </si>
  <si>
    <t xml:space="preserve">50-76-6833     </t>
  </si>
  <si>
    <t xml:space="preserve">REPAIR/MAINT - WATER TANK       </t>
  </si>
  <si>
    <t xml:space="preserve">50-76-6835     </t>
  </si>
  <si>
    <t xml:space="preserve">ALARM SYSTEM                    </t>
  </si>
  <si>
    <t xml:space="preserve">50-76-6840     </t>
  </si>
  <si>
    <t xml:space="preserve">IEPA-NPDES PERMIT               </t>
  </si>
  <si>
    <t xml:space="preserve">50-78-5206     </t>
  </si>
  <si>
    <t xml:space="preserve">STREET SWEEPER                  </t>
  </si>
  <si>
    <t xml:space="preserve">50-78-5228     </t>
  </si>
  <si>
    <t xml:space="preserve">FLOW MONITORING                 </t>
  </si>
  <si>
    <t xml:space="preserve">50-78-5234     </t>
  </si>
  <si>
    <t xml:space="preserve">MAINTENANCE - MATERIAL          </t>
  </si>
  <si>
    <t xml:space="preserve">50-78-5240     </t>
  </si>
  <si>
    <t xml:space="preserve">50-78-5281     </t>
  </si>
  <si>
    <t xml:space="preserve">REPAIR/MAINT - SEWER SYSTEM     </t>
  </si>
  <si>
    <t xml:space="preserve">50-78-5302     </t>
  </si>
  <si>
    <t xml:space="preserve">GAS / OIL                       </t>
  </si>
  <si>
    <t xml:space="preserve">50-78-5326     </t>
  </si>
  <si>
    <t>VILLAGE OF BROADVIEW</t>
  </si>
  <si>
    <t>GENERAL FUND - UNAUDITED</t>
  </si>
  <si>
    <t>Category / Department</t>
  </si>
  <si>
    <t xml:space="preserve">UNAUDITED Current Month </t>
  </si>
  <si>
    <t xml:space="preserve">UNAUDITED YTD </t>
  </si>
  <si>
    <t>F/(U) Budget Variance</t>
  </si>
  <si>
    <t>% YTD Collected/ Spent to YTD Budget</t>
  </si>
  <si>
    <t>Revenues</t>
  </si>
  <si>
    <t>Property Taxes</t>
  </si>
  <si>
    <t>Other Taxes</t>
  </si>
  <si>
    <t>Intergovernmental</t>
  </si>
  <si>
    <t>Licenses, Permits &amp; Fees</t>
  </si>
  <si>
    <t>Charges for Services</t>
  </si>
  <si>
    <t>Fines &amp; Forfeitures</t>
  </si>
  <si>
    <t>Investment Income</t>
  </si>
  <si>
    <t>Other</t>
  </si>
  <si>
    <t>Other Financing Sources</t>
  </si>
  <si>
    <t xml:space="preserve"> Total General Fund Revenues</t>
  </si>
  <si>
    <t>Expenditures</t>
  </si>
  <si>
    <t>21 - Executive - Personnel</t>
  </si>
  <si>
    <t>21 - Executive - Non-Personnel</t>
  </si>
  <si>
    <t>22 - Village Clerk - Personnel</t>
  </si>
  <si>
    <t>22 - Village Clerk - Non-Personnel</t>
  </si>
  <si>
    <t>23 - Boards &amp; Commissions</t>
  </si>
  <si>
    <t>24 - Finance Department - Personnel</t>
  </si>
  <si>
    <t>24 - Finance Department - Non-Personnel</t>
  </si>
  <si>
    <t>25 - Municipal Bldgs &amp; Grnds - Personnel</t>
  </si>
  <si>
    <t>25 - Municipal Bldgs &amp; Grnds - Non-Personnel</t>
  </si>
  <si>
    <t>41 - Building Department - Personnel</t>
  </si>
  <si>
    <t>41 - Building Department - Non-Personnel</t>
  </si>
  <si>
    <t>42 - Fire Department - Personnel</t>
  </si>
  <si>
    <t>42 - Fire Department - Non-Personnel</t>
  </si>
  <si>
    <t>46 - Police Department - Personnel</t>
  </si>
  <si>
    <t>46 - Police Department - Non-Personnel</t>
  </si>
  <si>
    <t>52 - Transportation</t>
  </si>
  <si>
    <t>73 - Public Works - Personnel</t>
  </si>
  <si>
    <t>73 - Public Works - Non-Personnel</t>
  </si>
  <si>
    <t xml:space="preserve"> Total General Fund Expenditures</t>
  </si>
  <si>
    <t>Net Surplus/(Deficit)</t>
  </si>
  <si>
    <t>Beginning Fund Balance @ 5/1/18</t>
  </si>
  <si>
    <t>Ending Fund Balance</t>
  </si>
  <si>
    <t>Commentaries</t>
  </si>
  <si>
    <t>EXECUTIVE</t>
  </si>
  <si>
    <t>VILLAGE CLERK</t>
  </si>
  <si>
    <t>BOARDS AND COMMISSIONS</t>
  </si>
  <si>
    <t>FINANCE</t>
  </si>
  <si>
    <t>MUNICIPAL BUILDINGS &amp; GROUNDS</t>
  </si>
  <si>
    <t>BUILDINGS CONTROL/INSPECTIONS</t>
  </si>
  <si>
    <t>FIRE</t>
  </si>
  <si>
    <t>POLICE</t>
  </si>
  <si>
    <t>PUBLIC WORKS</t>
  </si>
  <si>
    <t>UNAUDITED</t>
  </si>
  <si>
    <t>F/(U) BUDGET</t>
  </si>
  <si>
    <t>APR-18</t>
  </si>
  <si>
    <t>BUDGET</t>
  </si>
  <si>
    <t>DIFFERENCE</t>
  </si>
  <si>
    <t>YEAR TO DATE</t>
  </si>
  <si>
    <t>VARIANCE</t>
  </si>
  <si>
    <t xml:space="preserve">% YTD </t>
  </si>
  <si>
    <t xml:space="preserve">REVENUES - PROPERTY TAXES                       </t>
  </si>
  <si>
    <t xml:space="preserve">REVENUES - OTHER TAXES             </t>
  </si>
  <si>
    <t xml:space="preserve">REVENUES - INTERGOVERNMENTAL             </t>
  </si>
  <si>
    <t>01-00-4021</t>
  </si>
  <si>
    <t>01-00-4022</t>
  </si>
  <si>
    <t xml:space="preserve">REVENUES - LICENSES, PERMITS &amp; FEES   </t>
  </si>
  <si>
    <t>TOTAL LICENSES, PERMIT &amp; FEES</t>
  </si>
  <si>
    <t>REVENUES - CHARGES FOR SERVICES</t>
  </si>
  <si>
    <t>TOTAL CHARGES FOR SERVICES</t>
  </si>
  <si>
    <t>REVENUES - FINES &amp; FORFEITURES</t>
  </si>
  <si>
    <t>01-00-4053</t>
  </si>
  <si>
    <t>TOTAL FINES &amp; FORFEITURES</t>
  </si>
  <si>
    <t>REVENUES - INVESTMENT INCOME</t>
  </si>
  <si>
    <t>REVENUES - OTHER</t>
  </si>
  <si>
    <t xml:space="preserve">TOTAL OTHER </t>
  </si>
  <si>
    <t>REVENUES - OTHER FINANCING SOURCES</t>
  </si>
  <si>
    <t>TOTAL REVENUES</t>
  </si>
  <si>
    <t>01-21-5102</t>
  </si>
  <si>
    <t>01-21-5103</t>
  </si>
  <si>
    <t>01-21-5104</t>
  </si>
  <si>
    <t>01-21-5120</t>
  </si>
  <si>
    <t>01-21-5201</t>
  </si>
  <si>
    <t>01-21-5202</t>
  </si>
  <si>
    <t>01-21-5205</t>
  </si>
  <si>
    <t>01-21-5211</t>
  </si>
  <si>
    <t>01-21-5217</t>
  </si>
  <si>
    <t>01-21-5219</t>
  </si>
  <si>
    <t>01-21-5253</t>
  </si>
  <si>
    <t>01-21-5255</t>
  </si>
  <si>
    <t>01-21-5257</t>
  </si>
  <si>
    <t>01-21-5258</t>
  </si>
  <si>
    <t>01-21-5270</t>
  </si>
  <si>
    <t>01-21-5271</t>
  </si>
  <si>
    <t>EMPLOYEE BENEFITS</t>
  </si>
  <si>
    <t>01-21-5275</t>
  </si>
  <si>
    <t>01-21-5276</t>
  </si>
  <si>
    <t>01-21-5302</t>
  </si>
  <si>
    <t>01-21-5310</t>
  </si>
  <si>
    <t>01-21-5316</t>
  </si>
  <si>
    <t>01-21-5407</t>
  </si>
  <si>
    <t>01-21-5411</t>
  </si>
  <si>
    <t>01-21-5413</t>
  </si>
  <si>
    <t>01-21-5505</t>
  </si>
  <si>
    <t xml:space="preserve">TOTAL EXECUTIVE </t>
  </si>
  <si>
    <t>01-22-5116</t>
  </si>
  <si>
    <t>01-22-5202</t>
  </si>
  <si>
    <t>01-22-5205</t>
  </si>
  <si>
    <t>01-22-5217</t>
  </si>
  <si>
    <t>01-22-5219</t>
  </si>
  <si>
    <t>01-22-5253</t>
  </si>
  <si>
    <t>01-22-5255</t>
  </si>
  <si>
    <t>01-22-5270</t>
  </si>
  <si>
    <t>01-22-5271</t>
  </si>
  <si>
    <t>01-22-5286</t>
  </si>
  <si>
    <t>01-22-5316</t>
  </si>
  <si>
    <t>TOTAL VILLAGE CLERK</t>
  </si>
  <si>
    <t>01-23-5202</t>
  </si>
  <si>
    <t>LEGAL SERVICES</t>
  </si>
  <si>
    <t>01-23-5270</t>
  </si>
  <si>
    <t>01-23-5271</t>
  </si>
  <si>
    <t>01-23-5277</t>
  </si>
  <si>
    <t>01-23-5120</t>
  </si>
  <si>
    <t>01-23-5122</t>
  </si>
  <si>
    <t>01-23-5123</t>
  </si>
  <si>
    <t>01-23-5124</t>
  </si>
  <si>
    <t>01-23-5211</t>
  </si>
  <si>
    <t>TOTAL BOARD AND COMMISSIONS</t>
  </si>
  <si>
    <t>01-24-5105</t>
  </si>
  <si>
    <t>01-24-5106</t>
  </si>
  <si>
    <t>01-24-5107</t>
  </si>
  <si>
    <t>01-24-5112</t>
  </si>
  <si>
    <t>01-24-5505</t>
  </si>
  <si>
    <t>01-24-5201</t>
  </si>
  <si>
    <t>01-24-5202</t>
  </si>
  <si>
    <t>01-24-5204</t>
  </si>
  <si>
    <t>01-24-5205</t>
  </si>
  <si>
    <t>01-24-5208</t>
  </si>
  <si>
    <t>01-24-5210</t>
  </si>
  <si>
    <t>01-24-5211</t>
  </si>
  <si>
    <t>01-24-5212</t>
  </si>
  <si>
    <t>01-24-5217</t>
  </si>
  <si>
    <t>01-24-5219</t>
  </si>
  <si>
    <t>01-24-5253</t>
  </si>
  <si>
    <t>01-24-5270</t>
  </si>
  <si>
    <t>01-24-5271</t>
  </si>
  <si>
    <t>01-24-5272</t>
  </si>
  <si>
    <t>01-24-5274</t>
  </si>
  <si>
    <t>01-24-5275</t>
  </si>
  <si>
    <t>01-24-5276</t>
  </si>
  <si>
    <t>01-24-5316</t>
  </si>
  <si>
    <t>01-24-5411</t>
  </si>
  <si>
    <t>TOTAL FINANCE</t>
  </si>
  <si>
    <t>01-25-5189</t>
  </si>
  <si>
    <t>01-25-5207</t>
  </si>
  <si>
    <t>01-25-5217</t>
  </si>
  <si>
    <t>01-25-5219</t>
  </si>
  <si>
    <t>01-25-5240</t>
  </si>
  <si>
    <t>01-25-5241</t>
  </si>
  <si>
    <t>01-25-5275</t>
  </si>
  <si>
    <t>01-25-5304</t>
  </si>
  <si>
    <t>01-25-5312</t>
  </si>
  <si>
    <t>TOTAL MUNICIPAL BLDGS &amp; GRNDS</t>
  </si>
  <si>
    <t>01-41-5130</t>
  </si>
  <si>
    <t>TOTAL BUILDINGS DEPARTMENT</t>
  </si>
  <si>
    <t>LIEUTENANTS - VACATION</t>
  </si>
  <si>
    <t>01-42-5145</t>
  </si>
  <si>
    <t>GRANT WRITER</t>
  </si>
  <si>
    <t>TOTAL FIRE DEPARTMENT</t>
  </si>
  <si>
    <t>LIEUTENANTS - PERSONAL TI</t>
  </si>
  <si>
    <t>TOTAL POLICE DEPARTMENT</t>
  </si>
  <si>
    <t>TOTAL TRANSPORTATION</t>
  </si>
  <si>
    <t>01-73-5164.3</t>
  </si>
  <si>
    <t>MECHANIC - PERSONAL TIME</t>
  </si>
  <si>
    <t xml:space="preserve">EXPENSES FOR JULIE"    </t>
  </si>
  <si>
    <t>01-73-5343</t>
  </si>
  <si>
    <t>PUBLIC BENCHES</t>
  </si>
  <si>
    <t>TOTAL PUBLIC WORKS</t>
  </si>
  <si>
    <t>TOTAL GENERAL FUND</t>
  </si>
  <si>
    <t>NET SURPLUS/(DEFICIT)</t>
  </si>
  <si>
    <t>PERSONAL SERVICES</t>
  </si>
  <si>
    <t>CONTRACTUAL SERVICES</t>
  </si>
  <si>
    <t>COMMODITIES</t>
  </si>
  <si>
    <t>CAPITAL OUTLAY</t>
  </si>
  <si>
    <t>OTHER</t>
  </si>
  <si>
    <t>MAY-19</t>
  </si>
  <si>
    <t>JUN-19</t>
  </si>
  <si>
    <t>JUL-19</t>
  </si>
  <si>
    <t>AUG-19</t>
  </si>
  <si>
    <t>Detail Statement of Revenues and Expenditures - 2020 Fiscal Year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</si>
  <si>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</si>
  <si>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</si>
  <si>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</si>
  <si>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</si>
  <si>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</si>
  <si>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</si>
  <si>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</si>
  <si>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</si>
  <si>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FY 2020 BUDGET</t>
  </si>
  <si>
    <t xml:space="preserve">01-00-4095     </t>
  </si>
  <si>
    <t xml:space="preserve">DAMAGE TO PROPERTY              </t>
  </si>
  <si>
    <t>Summary Statement of Revenues and Expenditures - 2020 Fiscal Year</t>
  </si>
  <si>
    <t>FYE 2020 Budget YTD</t>
  </si>
  <si>
    <t>01-22-5272</t>
  </si>
  <si>
    <t xml:space="preserve">01-42-5317     </t>
  </si>
  <si>
    <t xml:space="preserve">SUPPLIES - AMBULANCE            </t>
  </si>
  <si>
    <t>01-24-5111</t>
  </si>
  <si>
    <t xml:space="preserve">01-00-4092.1     </t>
  </si>
  <si>
    <t xml:space="preserve">VACANT BUILDING REG             </t>
  </si>
  <si>
    <t>01-00-4054</t>
  </si>
  <si>
    <t xml:space="preserve">SPECIAL USE FEE                 </t>
  </si>
  <si>
    <t>01-23-5201</t>
  </si>
  <si>
    <t>F/(U) Variance vs. Full Year Budget</t>
  </si>
  <si>
    <t>% Variance vs. FY BUD</t>
  </si>
  <si>
    <t>FY20 FULL YEAR BUDGET</t>
  </si>
  <si>
    <t>For Period Ended APRIL 2020</t>
  </si>
  <si>
    <t>For Period Ended APRIL 30, 2020</t>
  </si>
  <si>
    <t xml:space="preserve">01-41-5201.1        </t>
  </si>
  <si>
    <t xml:space="preserve">01-42-5202          </t>
  </si>
  <si>
    <t xml:space="preserve">01-42-5205          </t>
  </si>
  <si>
    <t xml:space="preserve">01-42-5231          </t>
  </si>
  <si>
    <t xml:space="preserve">01-42-5241          </t>
  </si>
  <si>
    <t xml:space="preserve">01-42-5243          </t>
  </si>
  <si>
    <t>01-46-5187</t>
  </si>
  <si>
    <t xml:space="preserve">SECRETARY     </t>
  </si>
  <si>
    <t xml:space="preserve">01-73-5146     </t>
  </si>
  <si>
    <t xml:space="preserve">01-52-5201     </t>
  </si>
  <si>
    <t xml:space="preserve">REPAIR/MAINT. - VEHICLES        </t>
  </si>
  <si>
    <t>01-24-5413</t>
  </si>
  <si>
    <t xml:space="preserve">01-42-5135.1   </t>
  </si>
  <si>
    <t>01-21-5314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</si>
</sst>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[$-F800]dddd\,\ mmmm\ dd\,\ yyyy"/>
    <numFmt numFmtId="165" formatCode="[$-409]mmmm\-yy;@"/>
    <numFmt numFmtId="166" formatCode="00"/>
    <numFmt numFmtId="167" formatCode="0.0%"/>
    <numFmt numFmtId="168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1">
    <xf numFmtId="0" fontId="0" fillId="0" borderId="0" xfId="0"/>
    <xf numFmtId="8" fontId="0" fillId="0" borderId="0" xfId="0" applyNumberFormat="1"/>
    <xf numFmtId="43" fontId="0" fillId="0" borderId="0" xfId="0" applyNumberFormat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21" fillId="33" borderId="11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165" fontId="23" fillId="33" borderId="13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37" fontId="19" fillId="0" borderId="14" xfId="0" applyNumberFormat="1" applyFont="1" applyBorder="1"/>
    <xf numFmtId="37" fontId="22" fillId="0" borderId="0" xfId="0" applyNumberFormat="1" applyFont="1" applyBorder="1"/>
    <xf numFmtId="167" fontId="22" fillId="0" borderId="15" xfId="43" applyNumberFormat="1" applyFont="1" applyBorder="1"/>
    <xf numFmtId="37" fontId="21" fillId="34" borderId="0" xfId="0" applyNumberFormat="1" applyFont="1" applyFill="1" applyBorder="1"/>
    <xf numFmtId="0" fontId="18" fillId="0" borderId="0" xfId="0" applyFont="1" applyBorder="1"/>
    <xf numFmtId="37" fontId="21" fillId="0" borderId="17" xfId="0" applyNumberFormat="1" applyFont="1" applyBorder="1"/>
    <xf numFmtId="37" fontId="25" fillId="0" borderId="16" xfId="0" applyNumberFormat="1" applyFont="1" applyBorder="1"/>
    <xf numFmtId="167" fontId="25" fillId="0" borderId="18" xfId="43" applyNumberFormat="1" applyFont="1" applyBorder="1"/>
    <xf numFmtId="37" fontId="21" fillId="34" borderId="16" xfId="0" applyNumberFormat="1" applyFont="1" applyFill="1" applyBorder="1"/>
    <xf numFmtId="168" fontId="18" fillId="0" borderId="0" xfId="42" applyNumberFormat="1" applyFont="1" applyBorder="1"/>
    <xf numFmtId="43" fontId="18" fillId="0" borderId="0" xfId="0" applyNumberFormat="1" applyFont="1" applyBorder="1"/>
    <xf numFmtId="168" fontId="21" fillId="0" borderId="0" xfId="42" applyNumberFormat="1" applyFont="1"/>
    <xf numFmtId="168" fontId="21" fillId="0" borderId="14" xfId="42" applyNumberFormat="1" applyFont="1" applyBorder="1"/>
    <xf numFmtId="168" fontId="25" fillId="0" borderId="0" xfId="42" applyNumberFormat="1" applyFont="1" applyBorder="1"/>
    <xf numFmtId="168" fontId="25" fillId="0" borderId="15" xfId="42" applyNumberFormat="1" applyFont="1" applyBorder="1"/>
    <xf numFmtId="0" fontId="22" fillId="0" borderId="0" xfId="0" applyFont="1"/>
    <xf numFmtId="0" fontId="23" fillId="0" borderId="0" xfId="0" applyFont="1" applyFill="1"/>
    <xf numFmtId="168" fontId="22" fillId="0" borderId="0" xfId="42" applyNumberFormat="1" applyFont="1" applyFill="1" applyBorder="1"/>
    <xf numFmtId="167" fontId="22" fillId="0" borderId="15" xfId="43" applyNumberFormat="1" applyFont="1" applyFill="1" applyBorder="1"/>
    <xf numFmtId="168" fontId="21" fillId="0" borderId="0" xfId="42" applyNumberFormat="1" applyFont="1" applyFill="1"/>
    <xf numFmtId="168" fontId="21" fillId="34" borderId="0" xfId="42" applyNumberFormat="1" applyFont="1" applyFill="1"/>
    <xf numFmtId="168" fontId="22" fillId="0" borderId="0" xfId="42" applyNumberFormat="1" applyFont="1" applyFill="1"/>
    <xf numFmtId="10" fontId="25" fillId="0" borderId="18" xfId="43" applyNumberFormat="1" applyFont="1" applyBorder="1"/>
    <xf numFmtId="37" fontId="23" fillId="0" borderId="16" xfId="0" applyNumberFormat="1" applyFont="1" applyFill="1" applyBorder="1"/>
    <xf numFmtId="0" fontId="23" fillId="0" borderId="0" xfId="0" applyFont="1"/>
    <xf numFmtId="37" fontId="21" fillId="0" borderId="0" xfId="0" applyNumberFormat="1" applyFont="1"/>
    <xf numFmtId="37" fontId="21" fillId="34" borderId="0" xfId="0" applyNumberFormat="1" applyFont="1" applyFill="1"/>
    <xf numFmtId="168" fontId="19" fillId="0" borderId="0" xfId="42" applyNumberFormat="1" applyFont="1"/>
    <xf numFmtId="168" fontId="26" fillId="0" borderId="0" xfId="42" applyNumberFormat="1" applyFont="1"/>
    <xf numFmtId="0" fontId="26" fillId="0" borderId="0" xfId="0" applyFont="1"/>
    <xf numFmtId="168" fontId="18" fillId="0" borderId="10" xfId="42" applyNumberFormat="1" applyFont="1" applyBorder="1"/>
    <xf numFmtId="168" fontId="18" fillId="0" borderId="23" xfId="0" applyNumberFormat="1" applyFont="1" applyBorder="1" applyAlignment="1">
      <alignment vertical="center" readingOrder="1"/>
    </xf>
    <xf numFmtId="0" fontId="19" fillId="0" borderId="0" xfId="0" applyFont="1" applyBorder="1"/>
    <xf numFmtId="0" fontId="26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49" fontId="0" fillId="0" borderId="0" xfId="0" applyNumberFormat="1"/>
    <xf numFmtId="168" fontId="0" fillId="0" borderId="0" xfId="42" applyNumberFormat="1" applyFont="1"/>
    <xf numFmtId="0" fontId="0" fillId="35" borderId="0" xfId="0" applyFill="1"/>
    <xf numFmtId="10" fontId="0" fillId="0" borderId="0" xfId="43" applyNumberFormat="1" applyFont="1"/>
    <xf numFmtId="0" fontId="16" fillId="0" borderId="0" xfId="0" applyFont="1" applyAlignment="1">
      <alignment horizontal="center"/>
    </xf>
    <xf numFmtId="168" fontId="16" fillId="0" borderId="12" xfId="42" quotePrefix="1" applyNumberFormat="1" applyFont="1" applyBorder="1" applyAlignment="1">
      <alignment horizontal="center"/>
    </xf>
    <xf numFmtId="168" fontId="16" fillId="0" borderId="0" xfId="42" quotePrefix="1" applyNumberFormat="1" applyFont="1" applyBorder="1" applyAlignment="1">
      <alignment horizontal="center"/>
    </xf>
    <xf numFmtId="16" fontId="16" fillId="0" borderId="12" xfId="0" quotePrefix="1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0" fontId="16" fillId="0" borderId="10" xfId="43" applyNumberFormat="1" applyFont="1" applyBorder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horizontal="center"/>
    </xf>
    <xf numFmtId="10" fontId="16" fillId="0" borderId="0" xfId="43" applyNumberFormat="1" applyFont="1" applyBorder="1" applyAlignment="1">
      <alignment horizontal="center"/>
    </xf>
    <xf numFmtId="168" fontId="0" fillId="35" borderId="0" xfId="42" applyNumberFormat="1" applyFont="1" applyFill="1"/>
    <xf numFmtId="6" fontId="0" fillId="0" borderId="0" xfId="0" applyNumberFormat="1"/>
    <xf numFmtId="168" fontId="16" fillId="0" borderId="16" xfId="42" applyNumberFormat="1" applyFont="1" applyBorder="1"/>
    <xf numFmtId="6" fontId="16" fillId="0" borderId="16" xfId="0" applyNumberFormat="1" applyFont="1" applyBorder="1"/>
    <xf numFmtId="168" fontId="16" fillId="0" borderId="16" xfId="0" applyNumberFormat="1" applyFont="1" applyBorder="1"/>
    <xf numFmtId="6" fontId="16" fillId="35" borderId="16" xfId="0" applyNumberFormat="1" applyFont="1" applyFill="1" applyBorder="1"/>
    <xf numFmtId="6" fontId="16" fillId="0" borderId="16" xfId="0" applyNumberFormat="1" applyFont="1" applyFill="1" applyBorder="1"/>
    <xf numFmtId="10" fontId="16" fillId="0" borderId="19" xfId="43" applyNumberFormat="1" applyFont="1" applyBorder="1"/>
    <xf numFmtId="0" fontId="16" fillId="0" borderId="0" xfId="0" applyFont="1"/>
    <xf numFmtId="6" fontId="0" fillId="0" borderId="0" xfId="0" applyNumberFormat="1" applyFill="1"/>
    <xf numFmtId="49" fontId="0" fillId="0" borderId="0" xfId="0" applyNumberFormat="1" applyProtection="1">
      <protection locked="0"/>
    </xf>
    <xf numFmtId="168" fontId="16" fillId="0" borderId="19" xfId="42" applyNumberFormat="1" applyFont="1" applyBorder="1"/>
    <xf numFmtId="6" fontId="16" fillId="0" borderId="19" xfId="0" applyNumberFormat="1" applyFont="1" applyBorder="1"/>
    <xf numFmtId="168" fontId="16" fillId="0" borderId="19" xfId="0" applyNumberFormat="1" applyFont="1" applyBorder="1"/>
    <xf numFmtId="6" fontId="16" fillId="35" borderId="19" xfId="0" applyNumberFormat="1" applyFont="1" applyFill="1" applyBorder="1"/>
    <xf numFmtId="0" fontId="16" fillId="0" borderId="19" xfId="0" applyFont="1" applyBorder="1"/>
    <xf numFmtId="0" fontId="16" fillId="0" borderId="0" xfId="0" applyFont="1" applyBorder="1"/>
    <xf numFmtId="168" fontId="16" fillId="0" borderId="0" xfId="42" applyNumberFormat="1" applyFont="1" applyBorder="1"/>
    <xf numFmtId="0" fontId="16" fillId="35" borderId="0" xfId="0" applyFont="1" applyFill="1" applyBorder="1"/>
    <xf numFmtId="6" fontId="16" fillId="0" borderId="0" xfId="0" applyNumberFormat="1" applyFont="1" applyBorder="1"/>
    <xf numFmtId="10" fontId="16" fillId="0" borderId="0" xfId="43" applyNumberFormat="1" applyFont="1" applyBorder="1"/>
    <xf numFmtId="6" fontId="16" fillId="0" borderId="19" xfId="0" applyNumberFormat="1" applyFont="1" applyFill="1" applyBorder="1"/>
    <xf numFmtId="6" fontId="16" fillId="0" borderId="0" xfId="0" applyNumberFormat="1" applyFont="1" applyFill="1" applyBorder="1"/>
    <xf numFmtId="49" fontId="0" fillId="0" borderId="0" xfId="0" applyNumberFormat="1" applyProtection="1"/>
    <xf numFmtId="49" fontId="27" fillId="0" borderId="0" xfId="0" applyNumberFormat="1" applyFont="1"/>
    <xf numFmtId="0" fontId="28" fillId="0" borderId="0" xfId="0" applyFont="1"/>
    <xf numFmtId="168" fontId="28" fillId="0" borderId="16" xfId="42" applyNumberFormat="1" applyFont="1" applyBorder="1"/>
    <xf numFmtId="6" fontId="28" fillId="0" borderId="16" xfId="0" applyNumberFormat="1" applyFont="1" applyBorder="1"/>
    <xf numFmtId="6" fontId="28" fillId="35" borderId="16" xfId="0" applyNumberFormat="1" applyFont="1" applyFill="1" applyBorder="1"/>
    <xf numFmtId="10" fontId="28" fillId="0" borderId="16" xfId="43" applyNumberFormat="1" applyFont="1" applyBorder="1"/>
    <xf numFmtId="6" fontId="16" fillId="0" borderId="0" xfId="0" applyNumberFormat="1" applyFont="1" applyAlignment="1">
      <alignment horizontal="center"/>
    </xf>
    <xf numFmtId="6" fontId="16" fillId="0" borderId="10" xfId="0" applyNumberFormat="1" applyFont="1" applyBorder="1" applyAlignment="1">
      <alignment horizontal="center"/>
    </xf>
    <xf numFmtId="49" fontId="0" fillId="0" borderId="0" xfId="0" quotePrefix="1" applyNumberFormat="1"/>
    <xf numFmtId="0" fontId="27" fillId="0" borderId="0" xfId="0" applyFont="1"/>
    <xf numFmtId="0" fontId="29" fillId="0" borderId="0" xfId="0" applyFont="1"/>
    <xf numFmtId="168" fontId="29" fillId="0" borderId="0" xfId="42" applyNumberFormat="1" applyFont="1" applyBorder="1"/>
    <xf numFmtId="6" fontId="29" fillId="0" borderId="0" xfId="0" applyNumberFormat="1" applyFont="1" applyBorder="1"/>
    <xf numFmtId="6" fontId="29" fillId="35" borderId="0" xfId="0" applyNumberFormat="1" applyFont="1" applyFill="1" applyBorder="1"/>
    <xf numFmtId="10" fontId="29" fillId="0" borderId="0" xfId="43" applyNumberFormat="1" applyFont="1" applyBorder="1"/>
    <xf numFmtId="168" fontId="29" fillId="0" borderId="0" xfId="42" applyNumberFormat="1" applyFont="1"/>
    <xf numFmtId="0" fontId="29" fillId="35" borderId="0" xfId="0" applyFont="1" applyFill="1"/>
    <xf numFmtId="0" fontId="0" fillId="0" borderId="0" xfId="0" quotePrefix="1"/>
    <xf numFmtId="6" fontId="29" fillId="0" borderId="0" xfId="0" applyNumberFormat="1" applyFont="1"/>
    <xf numFmtId="6" fontId="29" fillId="35" borderId="0" xfId="0" applyNumberFormat="1" applyFont="1" applyFill="1"/>
    <xf numFmtId="10" fontId="29" fillId="0" borderId="0" xfId="43" applyNumberFormat="1" applyFont="1"/>
    <xf numFmtId="168" fontId="0" fillId="0" borderId="19" xfId="42" applyNumberFormat="1" applyFont="1" applyBorder="1"/>
    <xf numFmtId="6" fontId="0" fillId="0" borderId="19" xfId="0" applyNumberFormat="1" applyBorder="1"/>
    <xf numFmtId="168" fontId="0" fillId="0" borderId="19" xfId="0" applyNumberFormat="1" applyBorder="1"/>
    <xf numFmtId="6" fontId="0" fillId="35" borderId="19" xfId="0" applyNumberFormat="1" applyFill="1" applyBorder="1"/>
    <xf numFmtId="168" fontId="29" fillId="0" borderId="0" xfId="0" applyNumberFormat="1" applyFont="1"/>
    <xf numFmtId="6" fontId="16" fillId="36" borderId="0" xfId="0" applyNumberFormat="1" applyFont="1" applyFill="1"/>
    <xf numFmtId="6" fontId="0" fillId="0" borderId="0" xfId="0" applyNumberFormat="1" applyFont="1" applyFill="1"/>
    <xf numFmtId="168" fontId="16" fillId="0" borderId="19" xfId="42" applyNumberFormat="1" applyFont="1" applyFill="1" applyBorder="1"/>
    <xf numFmtId="168" fontId="16" fillId="0" borderId="19" xfId="0" applyNumberFormat="1" applyFont="1" applyFill="1" applyBorder="1"/>
    <xf numFmtId="168" fontId="29" fillId="0" borderId="0" xfId="42" applyNumberFormat="1" applyFont="1" applyFill="1"/>
    <xf numFmtId="6" fontId="29" fillId="0" borderId="0" xfId="0" applyNumberFormat="1" applyFont="1" applyFill="1"/>
    <xf numFmtId="168" fontId="29" fillId="0" borderId="0" xfId="0" applyNumberFormat="1" applyFont="1" applyFill="1"/>
    <xf numFmtId="168" fontId="29" fillId="0" borderId="19" xfId="42" applyNumberFormat="1" applyFont="1" applyBorder="1"/>
    <xf numFmtId="6" fontId="29" fillId="0" borderId="19" xfId="0" applyNumberFormat="1" applyFont="1" applyBorder="1"/>
    <xf numFmtId="168" fontId="29" fillId="0" borderId="19" xfId="0" applyNumberFormat="1" applyFont="1" applyBorder="1"/>
    <xf numFmtId="6" fontId="29" fillId="35" borderId="19" xfId="0" applyNumberFormat="1" applyFont="1" applyFill="1" applyBorder="1"/>
    <xf numFmtId="10" fontId="29" fillId="0" borderId="19" xfId="43" applyNumberFormat="1" applyFont="1" applyBorder="1"/>
    <xf numFmtId="0" fontId="28" fillId="0" borderId="20" xfId="0" applyFont="1" applyBorder="1"/>
    <xf numFmtId="168" fontId="28" fillId="0" borderId="21" xfId="42" applyNumberFormat="1" applyFont="1" applyBorder="1"/>
    <xf numFmtId="6" fontId="28" fillId="0" borderId="21" xfId="0" applyNumberFormat="1" applyFont="1" applyBorder="1"/>
    <xf numFmtId="6" fontId="28" fillId="35" borderId="21" xfId="0" applyNumberFormat="1" applyFont="1" applyFill="1" applyBorder="1"/>
    <xf numFmtId="10" fontId="28" fillId="0" borderId="22" xfId="43" applyNumberFormat="1" applyFont="1" applyBorder="1"/>
    <xf numFmtId="168" fontId="30" fillId="0" borderId="0" xfId="42" applyNumberFormat="1" applyFont="1"/>
    <xf numFmtId="6" fontId="30" fillId="0" borderId="0" xfId="0" applyNumberFormat="1" applyFont="1"/>
    <xf numFmtId="168" fontId="30" fillId="0" borderId="0" xfId="0" applyNumberFormat="1" applyFont="1"/>
    <xf numFmtId="6" fontId="30" fillId="35" borderId="0" xfId="0" applyNumberFormat="1" applyFont="1" applyFill="1"/>
    <xf numFmtId="10" fontId="30" fillId="0" borderId="0" xfId="43" applyNumberFormat="1" applyFont="1"/>
    <xf numFmtId="6" fontId="0" fillId="35" borderId="0" xfId="0" applyNumberFormat="1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7" borderId="0" xfId="0" applyFill="1" applyAlignment="1">
      <alignment horizontal="left"/>
    </xf>
    <xf numFmtId="0" fontId="0" fillId="37" borderId="0" xfId="0" applyFill="1"/>
    <xf numFmtId="43" fontId="0" fillId="37" borderId="0" xfId="0" applyNumberFormat="1" applyFill="1"/>
    <xf numFmtId="0" fontId="16" fillId="37" borderId="0" xfId="0" applyFont="1" applyFill="1" applyAlignment="1">
      <alignment wrapText="1"/>
    </xf>
    <xf numFmtId="0" fontId="16" fillId="37" borderId="0" xfId="0" applyFont="1" applyFill="1" applyAlignment="1">
      <alignment horizontal="left"/>
    </xf>
    <xf numFmtId="0" fontId="16" fillId="37" borderId="0" xfId="0" applyFont="1" applyFill="1"/>
    <xf numFmtId="43" fontId="16" fillId="37" borderId="0" xfId="0" applyNumberFormat="1" applyFont="1" applyFill="1"/>
    <xf numFmtId="0" fontId="16" fillId="0" borderId="0" xfId="0" applyFont="1" applyAlignment="1">
      <alignment horizontal="center" wrapText="1"/>
    </xf>
    <xf numFmtId="43" fontId="16" fillId="0" borderId="0" xfId="0" applyNumberFormat="1" applyFont="1" applyAlignment="1">
      <alignment horizontal="center"/>
    </xf>
    <xf numFmtId="0" fontId="19" fillId="0" borderId="0" xfId="0" applyFont="1" applyFill="1" applyBorder="1" applyAlignment="1">
      <alignment wrapText="1"/>
    </xf>
    <xf numFmtId="165" fontId="18" fillId="0" borderId="10" xfId="0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/>
    <xf numFmtId="37" fontId="19" fillId="0" borderId="0" xfId="0" applyNumberFormat="1" applyFont="1" applyFill="1" applyBorder="1"/>
    <xf numFmtId="166" fontId="18" fillId="0" borderId="0" xfId="0" applyNumberFormat="1" applyFont="1" applyFill="1" applyBorder="1"/>
    <xf numFmtId="0" fontId="18" fillId="0" borderId="0" xfId="0" applyFont="1" applyFill="1" applyBorder="1"/>
    <xf numFmtId="37" fontId="18" fillId="0" borderId="0" xfId="0" applyNumberFormat="1" applyFont="1" applyFill="1" applyBorder="1"/>
    <xf numFmtId="37" fontId="21" fillId="0" borderId="16" xfId="0" applyNumberFormat="1" applyFont="1" applyFill="1" applyBorder="1"/>
    <xf numFmtId="0" fontId="19" fillId="0" borderId="0" xfId="0" applyFont="1" applyFill="1"/>
    <xf numFmtId="168" fontId="19" fillId="0" borderId="0" xfId="42" applyNumberFormat="1" applyFont="1" applyFill="1"/>
    <xf numFmtId="0" fontId="18" fillId="0" borderId="0" xfId="0" applyFont="1" applyFill="1"/>
    <xf numFmtId="37" fontId="21" fillId="0" borderId="0" xfId="0" applyNumberFormat="1" applyFont="1" applyFill="1"/>
    <xf numFmtId="168" fontId="18" fillId="0" borderId="19" xfId="42" applyNumberFormat="1" applyFont="1" applyFill="1" applyBorder="1"/>
    <xf numFmtId="0" fontId="19" fillId="0" borderId="0" xfId="0" applyFont="1" applyFill="1" applyAlignment="1">
      <alignment vertical="center"/>
    </xf>
    <xf numFmtId="0" fontId="19" fillId="0" borderId="0" xfId="0" applyFont="1" applyFill="1" applyBorder="1"/>
    <xf numFmtId="168" fontId="0" fillId="0" borderId="0" xfId="0" applyNumberFormat="1"/>
    <xf numFmtId="168" fontId="16" fillId="0" borderId="12" xfId="0" quotePrefix="1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16" fillId="0" borderId="0" xfId="0" applyNumberFormat="1" applyFont="1" applyBorder="1"/>
    <xf numFmtId="168" fontId="0" fillId="0" borderId="0" xfId="0" applyNumberFormat="1" applyFill="1"/>
    <xf numFmtId="168" fontId="29" fillId="0" borderId="0" xfId="0" applyNumberFormat="1" applyFont="1" applyBorder="1"/>
    <xf numFmtId="168" fontId="16" fillId="0" borderId="0" xfId="0" applyNumberFormat="1" applyFont="1" applyFill="1" applyBorder="1"/>
    <xf numFmtId="168" fontId="29" fillId="0" borderId="0" xfId="0" applyNumberFormat="1" applyFont="1" applyFill="1" applyBorder="1"/>
    <xf numFmtId="6" fontId="29" fillId="0" borderId="0" xfId="0" applyNumberFormat="1" applyFont="1" applyFill="1" applyBorder="1"/>
    <xf numFmtId="168" fontId="16" fillId="0" borderId="12" xfId="42" applyNumberFormat="1" applyFont="1" applyBorder="1" applyAlignment="1">
      <alignment horizontal="center"/>
    </xf>
    <xf numFmtId="168" fontId="16" fillId="0" borderId="0" xfId="42" applyNumberFormat="1" applyFont="1" applyBorder="1" applyAlignment="1">
      <alignment horizontal="center"/>
    </xf>
    <xf numFmtId="168" fontId="29" fillId="0" borderId="0" xfId="42" applyNumberFormat="1" applyFont="1" applyFill="1" applyBorder="1"/>
    <xf numFmtId="168" fontId="0" fillId="0" borderId="0" xfId="42" applyNumberFormat="1" applyFont="1" applyFill="1"/>
    <xf numFmtId="168" fontId="16" fillId="0" borderId="0" xfId="42" applyNumberFormat="1" applyFont="1" applyFill="1" applyBorder="1"/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 wrapText="1"/>
    </xf>
    <xf numFmtId="165" fontId="23" fillId="0" borderId="1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37" fontId="22" fillId="0" borderId="0" xfId="0" applyNumberFormat="1" applyFont="1" applyFill="1" applyBorder="1"/>
    <xf numFmtId="167" fontId="22" fillId="0" borderId="0" xfId="43" applyNumberFormat="1" applyFont="1" applyFill="1" applyBorder="1"/>
    <xf numFmtId="0" fontId="21" fillId="0" borderId="0" xfId="0" applyFont="1" applyBorder="1" applyAlignment="1">
      <alignment horizontal="center" wrapText="1"/>
    </xf>
    <xf numFmtId="167" fontId="22" fillId="0" borderId="0" xfId="43" applyNumberFormat="1" applyFont="1" applyFill="1" applyBorder="1" applyAlignment="1">
      <alignment horizontal="right"/>
    </xf>
    <xf numFmtId="167" fontId="23" fillId="0" borderId="16" xfId="43" applyNumberFormat="1" applyFont="1" applyFill="1" applyBorder="1"/>
    <xf numFmtId="0" fontId="22" fillId="0" borderId="0" xfId="0" applyFont="1" applyFill="1"/>
    <xf numFmtId="168" fontId="19" fillId="0" borderId="14" xfId="42" applyNumberFormat="1" applyFont="1" applyFill="1" applyBorder="1"/>
    <xf numFmtId="0" fontId="19" fillId="0" borderId="0" xfId="0" applyFont="1" applyAlignment="1">
      <alignment wrapText="1"/>
    </xf>
    <xf numFmtId="0" fontId="19" fillId="0" borderId="0" xfId="0" applyFont="1" applyFill="1" applyAlignment="1">
      <alignment horizontal="left"/>
    </xf>
    <xf numFmtId="168" fontId="19" fillId="0" borderId="0" xfId="0" applyNumberFormat="1" applyFont="1"/>
    <xf numFmtId="37" fontId="23" fillId="0" borderId="0" xfId="0" applyNumberFormat="1" applyFont="1"/>
    <xf numFmtId="168" fontId="26" fillId="0" borderId="0" xfId="42" applyNumberFormat="1" applyFont="1" applyFill="1"/>
    <xf numFmtId="0" fontId="24" fillId="0" borderId="0" xfId="0" applyFont="1" applyFill="1" applyAlignment="1">
      <alignment vertical="center"/>
    </xf>
    <xf numFmtId="0" fontId="19" fillId="0" borderId="0" xfId="0" applyFont="1" applyFill="1" applyAlignment="1">
      <alignment vertical="center" readingOrder="1"/>
    </xf>
    <xf numFmtId="37" fontId="19" fillId="0" borderId="0" xfId="0" applyNumberFormat="1" applyFont="1" applyFill="1" applyAlignment="1">
      <alignment vertical="center" readingOrder="1"/>
    </xf>
    <xf numFmtId="37" fontId="19" fillId="0" borderId="0" xfId="0" applyNumberFormat="1" applyFont="1" applyAlignment="1">
      <alignment vertical="center" readingOrder="1"/>
    </xf>
    <xf numFmtId="0" fontId="19" fillId="0" borderId="0" xfId="0" applyFont="1" applyAlignment="1">
      <alignment vertical="center" readingOrder="1"/>
    </xf>
    <xf numFmtId="168" fontId="19" fillId="0" borderId="0" xfId="0" applyNumberFormat="1" applyFont="1" applyFill="1" applyAlignment="1">
      <alignment vertical="center" readingOrder="1"/>
    </xf>
    <xf numFmtId="0" fontId="18" fillId="0" borderId="0" xfId="0" applyFont="1" applyFill="1" applyAlignment="1">
      <alignment vertical="center"/>
    </xf>
    <xf numFmtId="168" fontId="19" fillId="0" borderId="0" xfId="0" applyNumberFormat="1" applyFont="1" applyAlignment="1">
      <alignment vertical="center" readingOrder="1"/>
    </xf>
    <xf numFmtId="168" fontId="19" fillId="0" borderId="0" xfId="0" applyNumberFormat="1" applyFont="1" applyFill="1" applyAlignment="1">
      <alignment horizontal="left" vertical="center" readingOrder="1"/>
    </xf>
    <xf numFmtId="6" fontId="19" fillId="0" borderId="0" xfId="0" applyNumberFormat="1" applyFont="1" applyFill="1" applyAlignment="1">
      <alignment vertical="center" readingOrder="1"/>
    </xf>
    <xf numFmtId="6" fontId="19" fillId="0" borderId="0" xfId="0" applyNumberFormat="1" applyFont="1" applyAlignment="1">
      <alignment vertical="center" readingOrder="1"/>
    </xf>
    <xf numFmtId="6" fontId="19" fillId="0" borderId="0" xfId="0" applyNumberFormat="1" applyFont="1" applyFill="1"/>
    <xf numFmtId="6" fontId="19" fillId="0" borderId="0" xfId="0" applyNumberFormat="1" applyFont="1"/>
    <xf numFmtId="168" fontId="19" fillId="0" borderId="0" xfId="0" applyNumberFormat="1" applyFont="1" applyFill="1"/>
    <xf numFmtId="43" fontId="0" fillId="0" borderId="0" xfId="42" applyFont="1"/>
    <xf numFmtId="9" fontId="21" fillId="0" borderId="0" xfId="43" applyFont="1"/>
    <xf numFmtId="6" fontId="0" fillId="0" borderId="0" xfId="0" applyNumberFormat="1" applyAlignment="1"/>
    <xf numFmtId="168" fontId="0" fillId="0" borderId="30" xfId="0" applyNumberFormat="1" applyBorder="1"/>
    <xf numFmtId="168" fontId="18" fillId="34" borderId="0" xfId="42" applyNumberFormat="1" applyFont="1" applyFill="1"/>
    <xf numFmtId="2" fontId="0" fillId="0" borderId="0" xfId="0" applyNumberFormat="1"/>
    <xf numFmtId="168" fontId="16" fillId="0" borderId="23" xfId="0" applyNumberFormat="1" applyFont="1" applyBorder="1"/>
    <xf numFmtId="167" fontId="16" fillId="0" borderId="19" xfId="43" applyNumberFormat="1" applyFont="1" applyBorder="1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6" fontId="16" fillId="0" borderId="20" xfId="0" applyNumberFormat="1" applyFont="1" applyFill="1" applyBorder="1" applyAlignment="1">
      <alignment horizontal="center"/>
    </xf>
    <xf numFmtId="6" fontId="16" fillId="0" borderId="21" xfId="0" applyNumberFormat="1" applyFont="1" applyFill="1" applyBorder="1" applyAlignment="1">
      <alignment horizontal="center"/>
    </xf>
    <xf numFmtId="6" fontId="16" fillId="0" borderId="22" xfId="0" applyNumberFormat="1" applyFont="1" applyFill="1" applyBorder="1" applyAlignment="1">
      <alignment horizontal="center"/>
    </xf>
    <xf numFmtId="6" fontId="16" fillId="0" borderId="20" xfId="0" applyNumberFormat="1" applyFont="1" applyBorder="1" applyAlignment="1">
      <alignment horizontal="center"/>
    </xf>
    <xf numFmtId="6" fontId="16" fillId="0" borderId="21" xfId="0" applyNumberFormat="1" applyFont="1" applyBorder="1" applyAlignment="1">
      <alignment horizontal="center"/>
    </xf>
    <xf numFmtId="6" fontId="16" fillId="0" borderId="22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164" fontId="18" fillId="0" borderId="14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8" fillId="0" borderId="15" xfId="0" applyNumberFormat="1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icks\Downloads\BUDGET%20REPORT%20MAY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icks\Downloads\Oct%202019%20V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icks\Downloads\Budget%20to%20Actuals%20April%2030%20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m\AppData\Local\Temp\CATEMP\GBCY2182.CSV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m\AppData\Local\Temp\CATEMP\GBCY1260.CSV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m\AppData\Local\Temp\CATEMP\GBCY5546.CSV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icks\Downloads\Feb%202020%20B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2019"/>
    </sheetNames>
    <sheetDataSet>
      <sheetData sheetId="0">
        <row r="1">
          <cell r="B1" t="str">
            <v>G/L Number</v>
          </cell>
          <cell r="C1" t="str">
            <v xml:space="preserve">Account Title      </v>
          </cell>
          <cell r="D1" t="str">
            <v>Rev/Exp MTD</v>
          </cell>
          <cell r="E1" t="str">
            <v>Rev/Exp YTD</v>
          </cell>
          <cell r="F1" t="str">
            <v>Encumbered</v>
          </cell>
          <cell r="G1" t="str">
            <v>Fiscal Budget</v>
          </cell>
        </row>
        <row r="4">
          <cell r="B4" t="str">
            <v xml:space="preserve">01-00-4001     </v>
          </cell>
          <cell r="C4" t="str">
            <v xml:space="preserve">PROPERTY TAXES - GENERAL FUND   </v>
          </cell>
          <cell r="D4">
            <v>2155.65</v>
          </cell>
          <cell r="E4">
            <v>2155.65</v>
          </cell>
          <cell r="F4">
            <v>0</v>
          </cell>
          <cell r="G4">
            <v>529517.11</v>
          </cell>
        </row>
        <row r="5">
          <cell r="B5" t="str">
            <v xml:space="preserve">01-00-4001.2   </v>
          </cell>
          <cell r="C5" t="str">
            <v>PROPERTY TAXES - FIRE PROTECTION</v>
          </cell>
          <cell r="D5">
            <v>2444.27</v>
          </cell>
          <cell r="E5">
            <v>2444.27</v>
          </cell>
          <cell r="F5">
            <v>0</v>
          </cell>
          <cell r="G5">
            <v>593685</v>
          </cell>
        </row>
        <row r="6">
          <cell r="B6" t="str">
            <v xml:space="preserve">01-00-4001.4   </v>
          </cell>
          <cell r="C6" t="str">
            <v>PROPERTY TAXES - STREET &amp; BRIDGE</v>
          </cell>
          <cell r="D6">
            <v>899.35</v>
          </cell>
          <cell r="E6">
            <v>899.35</v>
          </cell>
          <cell r="F6">
            <v>0</v>
          </cell>
          <cell r="G6">
            <v>220869.28</v>
          </cell>
        </row>
        <row r="7">
          <cell r="B7" t="str">
            <v xml:space="preserve">01-00-4001.5   </v>
          </cell>
          <cell r="C7" t="str">
            <v xml:space="preserve">PROPERTY TAXES - LIABILITY INS  </v>
          </cell>
          <cell r="D7">
            <v>1748.5</v>
          </cell>
          <cell r="E7">
            <v>1748.5</v>
          </cell>
          <cell r="F7">
            <v>0</v>
          </cell>
          <cell r="G7">
            <v>429827.8</v>
          </cell>
        </row>
        <row r="8">
          <cell r="B8" t="str">
            <v xml:space="preserve">01-00-4001.61  </v>
          </cell>
          <cell r="C8" t="str">
            <v xml:space="preserve">PROPERTY TAXES - FIRE PENSION   </v>
          </cell>
          <cell r="D8">
            <v>0</v>
          </cell>
          <cell r="E8">
            <v>0</v>
          </cell>
          <cell r="F8">
            <v>0</v>
          </cell>
          <cell r="G8">
            <v>1960720.75</v>
          </cell>
        </row>
        <row r="9">
          <cell r="B9" t="str">
            <v xml:space="preserve">01-00-4001.62  </v>
          </cell>
          <cell r="C9" t="str">
            <v xml:space="preserve">PROPERTY TAXES - POLICE PENSION </v>
          </cell>
          <cell r="D9">
            <v>0</v>
          </cell>
          <cell r="E9">
            <v>0</v>
          </cell>
          <cell r="F9">
            <v>0</v>
          </cell>
          <cell r="G9">
            <v>1365400</v>
          </cell>
        </row>
        <row r="10">
          <cell r="B10" t="str">
            <v xml:space="preserve">01-00-4001.8   </v>
          </cell>
          <cell r="C10" t="str">
            <v xml:space="preserve">PROPERTY TAXES - AUDITING       </v>
          </cell>
          <cell r="D10">
            <v>196.6</v>
          </cell>
          <cell r="E10">
            <v>196.6</v>
          </cell>
          <cell r="F10">
            <v>0</v>
          </cell>
          <cell r="G10">
            <v>48419.66</v>
          </cell>
        </row>
        <row r="11">
          <cell r="B11" t="str">
            <v xml:space="preserve">01-00-4001.9   </v>
          </cell>
          <cell r="C11" t="str">
            <v xml:space="preserve">PROPERTY TAXES - POLICE PRTCTN  </v>
          </cell>
          <cell r="D11">
            <v>2444.27</v>
          </cell>
          <cell r="E11">
            <v>2444.27</v>
          </cell>
          <cell r="F11">
            <v>0</v>
          </cell>
          <cell r="G11">
            <v>593685</v>
          </cell>
        </row>
        <row r="12">
          <cell r="B12" t="str">
            <v xml:space="preserve">01-00-4002     </v>
          </cell>
          <cell r="C12" t="str">
            <v xml:space="preserve">SALES TAXES                     </v>
          </cell>
          <cell r="D12">
            <v>255282.15</v>
          </cell>
          <cell r="E12">
            <v>255282.15</v>
          </cell>
          <cell r="F12">
            <v>0</v>
          </cell>
          <cell r="G12">
            <v>3900000</v>
          </cell>
        </row>
        <row r="13">
          <cell r="B13" t="str">
            <v xml:space="preserve">01-00-4005     </v>
          </cell>
          <cell r="C13" t="str">
            <v xml:space="preserve">UTILITY TAX - ELECTRIC          </v>
          </cell>
          <cell r="D13">
            <v>44861.64</v>
          </cell>
          <cell r="E13">
            <v>44861.64</v>
          </cell>
          <cell r="F13">
            <v>0</v>
          </cell>
          <cell r="G13">
            <v>550000</v>
          </cell>
        </row>
        <row r="14">
          <cell r="B14" t="str">
            <v xml:space="preserve">01-00-4006     </v>
          </cell>
          <cell r="C14" t="str">
            <v xml:space="preserve">UTILITY TAX - GAS               </v>
          </cell>
          <cell r="D14">
            <v>13698.56</v>
          </cell>
          <cell r="E14">
            <v>13698.56</v>
          </cell>
          <cell r="F14">
            <v>0</v>
          </cell>
          <cell r="G14">
            <v>125000</v>
          </cell>
        </row>
        <row r="15">
          <cell r="B15" t="str">
            <v xml:space="preserve">01-00-4007     </v>
          </cell>
          <cell r="C15" t="str">
            <v xml:space="preserve">UTILITY TAX - TELEPHONE         </v>
          </cell>
          <cell r="D15">
            <v>31088.15</v>
          </cell>
          <cell r="E15">
            <v>31088.15</v>
          </cell>
          <cell r="F15">
            <v>0</v>
          </cell>
          <cell r="G15">
            <v>300000</v>
          </cell>
        </row>
        <row r="16">
          <cell r="B16" t="str">
            <v xml:space="preserve">01-00-4009     </v>
          </cell>
          <cell r="C16" t="str">
            <v xml:space="preserve">AT&amp;T COMMUNICATIONS             </v>
          </cell>
          <cell r="D16">
            <v>0</v>
          </cell>
          <cell r="E16">
            <v>0</v>
          </cell>
          <cell r="F16">
            <v>0</v>
          </cell>
          <cell r="G16">
            <v>12000</v>
          </cell>
        </row>
        <row r="17">
          <cell r="B17" t="str">
            <v xml:space="preserve">01-00-4010     </v>
          </cell>
          <cell r="C17" t="str">
            <v xml:space="preserve">CABLE SERVICES                  </v>
          </cell>
          <cell r="D17">
            <v>23206.86</v>
          </cell>
          <cell r="E17">
            <v>23206.86</v>
          </cell>
          <cell r="F17">
            <v>0</v>
          </cell>
          <cell r="G17">
            <v>88000</v>
          </cell>
        </row>
        <row r="18">
          <cell r="B18" t="str">
            <v xml:space="preserve">01-00-4011     </v>
          </cell>
          <cell r="C18" t="str">
            <v xml:space="preserve">VIDEO GAMING TAX                </v>
          </cell>
          <cell r="D18">
            <v>8674.34</v>
          </cell>
          <cell r="E18">
            <v>8674.34</v>
          </cell>
          <cell r="F18">
            <v>0</v>
          </cell>
          <cell r="G18">
            <v>72000</v>
          </cell>
        </row>
        <row r="19">
          <cell r="B19" t="str">
            <v xml:space="preserve">01-00-4012     </v>
          </cell>
          <cell r="C19" t="str">
            <v xml:space="preserve">AUTO RENTAL TAX                 </v>
          </cell>
          <cell r="D19">
            <v>5.9</v>
          </cell>
          <cell r="E19">
            <v>5.9</v>
          </cell>
          <cell r="F19">
            <v>0</v>
          </cell>
          <cell r="G19">
            <v>75</v>
          </cell>
        </row>
        <row r="20">
          <cell r="B20" t="str">
            <v xml:space="preserve">01-00-4013     </v>
          </cell>
          <cell r="C20" t="str">
            <v xml:space="preserve">USE TAX                         </v>
          </cell>
          <cell r="D20">
            <v>35785.24</v>
          </cell>
          <cell r="E20">
            <v>35785.24</v>
          </cell>
          <cell r="F20">
            <v>0</v>
          </cell>
          <cell r="G20">
            <v>200000</v>
          </cell>
        </row>
        <row r="21">
          <cell r="B21" t="str">
            <v xml:space="preserve">01-00-4021     </v>
          </cell>
          <cell r="C21" t="str">
            <v xml:space="preserve">STATE INCOME TAX                </v>
          </cell>
          <cell r="D21">
            <v>235859.62</v>
          </cell>
          <cell r="E21">
            <v>235859.62</v>
          </cell>
          <cell r="F21">
            <v>0</v>
          </cell>
          <cell r="G21">
            <v>1007175</v>
          </cell>
        </row>
        <row r="22">
          <cell r="B22" t="str">
            <v xml:space="preserve">01-00-4022     </v>
          </cell>
          <cell r="C22" t="str">
            <v xml:space="preserve">REPLACEMENT TAX                 </v>
          </cell>
          <cell r="D22">
            <v>174863.02</v>
          </cell>
          <cell r="E22">
            <v>174863.02</v>
          </cell>
          <cell r="F22">
            <v>0</v>
          </cell>
          <cell r="G22">
            <v>610000</v>
          </cell>
        </row>
        <row r="23">
          <cell r="B23" t="str">
            <v xml:space="preserve">01-00-4028     </v>
          </cell>
          <cell r="C23" t="str">
            <v xml:space="preserve">OTHER INTERGOVERNMENTAL         </v>
          </cell>
          <cell r="D23">
            <v>0</v>
          </cell>
          <cell r="E23">
            <v>0</v>
          </cell>
          <cell r="F23">
            <v>0</v>
          </cell>
          <cell r="G23">
            <v>25000</v>
          </cell>
        </row>
        <row r="24">
          <cell r="B24" t="str">
            <v xml:space="preserve">01-00-4030     </v>
          </cell>
          <cell r="C24" t="str">
            <v xml:space="preserve">LIQUOR LICENSES                 </v>
          </cell>
          <cell r="D24">
            <v>0</v>
          </cell>
          <cell r="E24">
            <v>0</v>
          </cell>
          <cell r="F24">
            <v>0</v>
          </cell>
          <cell r="G24">
            <v>32000</v>
          </cell>
        </row>
        <row r="25">
          <cell r="B25" t="str">
            <v xml:space="preserve">01-00-4031     </v>
          </cell>
          <cell r="C25" t="str">
            <v xml:space="preserve">BUSINESS LICENSES               </v>
          </cell>
          <cell r="D25">
            <v>175</v>
          </cell>
          <cell r="E25">
            <v>175</v>
          </cell>
          <cell r="F25">
            <v>0</v>
          </cell>
          <cell r="G25">
            <v>101000</v>
          </cell>
        </row>
        <row r="26">
          <cell r="B26" t="str">
            <v xml:space="preserve">01-00-4032     </v>
          </cell>
          <cell r="C26" t="str">
            <v xml:space="preserve">VEHICLE LICENSES                </v>
          </cell>
          <cell r="D26">
            <v>30620</v>
          </cell>
          <cell r="E26">
            <v>30620</v>
          </cell>
          <cell r="F26">
            <v>0</v>
          </cell>
          <cell r="G26">
            <v>100000</v>
          </cell>
        </row>
        <row r="27">
          <cell r="B27" t="str">
            <v xml:space="preserve">01-00-4033     </v>
          </cell>
          <cell r="C27" t="str">
            <v xml:space="preserve">DOGS AND CATS TAGS              </v>
          </cell>
          <cell r="D27">
            <v>30</v>
          </cell>
          <cell r="E27">
            <v>30</v>
          </cell>
          <cell r="F27">
            <v>0</v>
          </cell>
          <cell r="G27">
            <v>125</v>
          </cell>
        </row>
        <row r="28">
          <cell r="B28" t="str">
            <v xml:space="preserve">01-00-4039     </v>
          </cell>
          <cell r="C28" t="str">
            <v xml:space="preserve">CONTRACTORS REGISTRATION        </v>
          </cell>
          <cell r="D28">
            <v>2000</v>
          </cell>
          <cell r="E28">
            <v>2000</v>
          </cell>
          <cell r="F28">
            <v>0</v>
          </cell>
          <cell r="G28">
            <v>22500</v>
          </cell>
        </row>
        <row r="29">
          <cell r="B29" t="str">
            <v xml:space="preserve">01-00-4040     </v>
          </cell>
          <cell r="C29" t="str">
            <v xml:space="preserve">BUILDING PERMITS                </v>
          </cell>
          <cell r="D29">
            <v>17093.560000000001</v>
          </cell>
          <cell r="E29">
            <v>17093.560000000001</v>
          </cell>
          <cell r="F29">
            <v>0</v>
          </cell>
          <cell r="G29">
            <v>200000</v>
          </cell>
        </row>
        <row r="30">
          <cell r="B30" t="str">
            <v xml:space="preserve">01-00-4041     </v>
          </cell>
          <cell r="C30" t="str">
            <v xml:space="preserve">ELECTRICAL PERMITS              </v>
          </cell>
          <cell r="D30">
            <v>1720</v>
          </cell>
          <cell r="E30">
            <v>1720</v>
          </cell>
          <cell r="F30">
            <v>0</v>
          </cell>
          <cell r="G30">
            <v>30000</v>
          </cell>
        </row>
        <row r="31">
          <cell r="B31" t="str">
            <v xml:space="preserve">01-00-4042     </v>
          </cell>
          <cell r="C31" t="str">
            <v xml:space="preserve">PLUMBING PERMITS                </v>
          </cell>
          <cell r="D31">
            <v>10442</v>
          </cell>
          <cell r="E31">
            <v>10442</v>
          </cell>
          <cell r="F31">
            <v>0</v>
          </cell>
          <cell r="G31">
            <v>35000</v>
          </cell>
        </row>
        <row r="32">
          <cell r="B32" t="str">
            <v xml:space="preserve">01-00-4044     </v>
          </cell>
          <cell r="C32" t="str">
            <v xml:space="preserve">SITE PLAN APPLICATION FEE       </v>
          </cell>
          <cell r="D32">
            <v>0</v>
          </cell>
          <cell r="E32">
            <v>0</v>
          </cell>
          <cell r="F32">
            <v>0</v>
          </cell>
          <cell r="G32">
            <v>4000</v>
          </cell>
        </row>
        <row r="33">
          <cell r="B33" t="str">
            <v xml:space="preserve">01-00-4045     </v>
          </cell>
          <cell r="C33" t="str">
            <v xml:space="preserve">OCCUPANCY INSPECTIONS           </v>
          </cell>
          <cell r="D33">
            <v>7886.24</v>
          </cell>
          <cell r="E33">
            <v>7886.24</v>
          </cell>
          <cell r="F33">
            <v>0</v>
          </cell>
          <cell r="G33">
            <v>60000</v>
          </cell>
        </row>
        <row r="34">
          <cell r="B34" t="str">
            <v xml:space="preserve">01-00-4045.1   </v>
          </cell>
          <cell r="C34" t="str">
            <v xml:space="preserve">BLDG - TRANSFER FEES            </v>
          </cell>
          <cell r="D34">
            <v>2625</v>
          </cell>
          <cell r="E34">
            <v>2625</v>
          </cell>
          <cell r="F34">
            <v>0</v>
          </cell>
          <cell r="G34">
            <v>20000</v>
          </cell>
        </row>
        <row r="35">
          <cell r="B35" t="str">
            <v xml:space="preserve">01-00-4046     </v>
          </cell>
          <cell r="C35" t="str">
            <v xml:space="preserve">ELEVATOR INSPECTIONS            </v>
          </cell>
          <cell r="D35">
            <v>0</v>
          </cell>
          <cell r="E35">
            <v>0</v>
          </cell>
          <cell r="F35">
            <v>0</v>
          </cell>
          <cell r="G35">
            <v>200</v>
          </cell>
        </row>
        <row r="36">
          <cell r="B36" t="str">
            <v xml:space="preserve">01-00-4047     </v>
          </cell>
          <cell r="C36" t="str">
            <v xml:space="preserve">ZONING FEES                     </v>
          </cell>
          <cell r="D36">
            <v>0</v>
          </cell>
          <cell r="E36">
            <v>0</v>
          </cell>
          <cell r="F36">
            <v>0</v>
          </cell>
          <cell r="G36">
            <v>500</v>
          </cell>
        </row>
        <row r="37">
          <cell r="B37" t="str">
            <v xml:space="preserve">01-00-4049     </v>
          </cell>
          <cell r="C37" t="str">
            <v xml:space="preserve">HEALTH INSPECTIONS              </v>
          </cell>
          <cell r="D37">
            <v>100</v>
          </cell>
          <cell r="E37">
            <v>100</v>
          </cell>
          <cell r="F37">
            <v>0</v>
          </cell>
          <cell r="G37">
            <v>11000</v>
          </cell>
        </row>
        <row r="38">
          <cell r="B38" t="str">
            <v xml:space="preserve">01-00-4050     </v>
          </cell>
          <cell r="C38" t="str">
            <v xml:space="preserve">TRAFFIC FINES                   </v>
          </cell>
          <cell r="D38">
            <v>34027.160000000003</v>
          </cell>
          <cell r="E38">
            <v>34027.160000000003</v>
          </cell>
          <cell r="F38">
            <v>0</v>
          </cell>
          <cell r="G38">
            <v>330000</v>
          </cell>
        </row>
        <row r="39">
          <cell r="B39" t="str">
            <v xml:space="preserve">01-00-4050.1   </v>
          </cell>
          <cell r="C39" t="str">
            <v xml:space="preserve">PD ADJUDICATION                 </v>
          </cell>
          <cell r="D39">
            <v>2200</v>
          </cell>
          <cell r="E39">
            <v>2200</v>
          </cell>
          <cell r="F39">
            <v>0</v>
          </cell>
          <cell r="G39">
            <v>20000</v>
          </cell>
        </row>
        <row r="40">
          <cell r="B40" t="str">
            <v xml:space="preserve">01-00-4051.1   </v>
          </cell>
          <cell r="C40" t="str">
            <v xml:space="preserve">BLDING DEPT CODE VIOLATIONS     </v>
          </cell>
          <cell r="D40">
            <v>0</v>
          </cell>
          <cell r="E40">
            <v>0</v>
          </cell>
          <cell r="F40">
            <v>0</v>
          </cell>
          <cell r="G40">
            <v>2500</v>
          </cell>
        </row>
        <row r="41">
          <cell r="B41" t="str">
            <v xml:space="preserve">01-00-4053     </v>
          </cell>
          <cell r="C41" t="str">
            <v xml:space="preserve">IMMOBILIZATION                  </v>
          </cell>
          <cell r="D41">
            <v>9050</v>
          </cell>
          <cell r="E41">
            <v>9050</v>
          </cell>
          <cell r="F41">
            <v>0</v>
          </cell>
          <cell r="G41">
            <v>50000</v>
          </cell>
        </row>
        <row r="42">
          <cell r="B42" t="str">
            <v xml:space="preserve">01-00-4055     </v>
          </cell>
          <cell r="C42" t="str">
            <v xml:space="preserve">PW DEPT MISC REVENUES           </v>
          </cell>
          <cell r="D42">
            <v>0</v>
          </cell>
          <cell r="E42">
            <v>0</v>
          </cell>
          <cell r="F42">
            <v>0</v>
          </cell>
          <cell r="G42">
            <v>300</v>
          </cell>
        </row>
        <row r="43">
          <cell r="B43" t="str">
            <v xml:space="preserve">01-00-4057     </v>
          </cell>
          <cell r="C43" t="str">
            <v xml:space="preserve">GARAGE SALES PERMIT FEE         </v>
          </cell>
          <cell r="D43">
            <v>20</v>
          </cell>
          <cell r="E43">
            <v>20</v>
          </cell>
          <cell r="F43">
            <v>0</v>
          </cell>
          <cell r="G43">
            <v>350</v>
          </cell>
        </row>
        <row r="44">
          <cell r="B44" t="str">
            <v xml:space="preserve">01-00-4061     </v>
          </cell>
          <cell r="C44" t="str">
            <v xml:space="preserve">HOSPITAL MEDICAL BILLINGS       </v>
          </cell>
          <cell r="D44">
            <v>3000</v>
          </cell>
          <cell r="E44">
            <v>3000</v>
          </cell>
          <cell r="F44">
            <v>0</v>
          </cell>
          <cell r="G44">
            <v>600000</v>
          </cell>
        </row>
        <row r="45">
          <cell r="B45" t="str">
            <v xml:space="preserve">01-00-4061.1   </v>
          </cell>
          <cell r="C45" t="str">
            <v xml:space="preserve">LOYOLA-HOSP MEDICAL             </v>
          </cell>
          <cell r="D45">
            <v>14250</v>
          </cell>
          <cell r="E45">
            <v>14250</v>
          </cell>
          <cell r="F45">
            <v>0</v>
          </cell>
          <cell r="G45">
            <v>0</v>
          </cell>
        </row>
        <row r="46">
          <cell r="B46" t="str">
            <v xml:space="preserve">01-00-4061.2   </v>
          </cell>
          <cell r="C46" t="str">
            <v xml:space="preserve">HINES-HOSP MEDICAL              </v>
          </cell>
          <cell r="D46">
            <v>4100</v>
          </cell>
          <cell r="E46">
            <v>4100</v>
          </cell>
          <cell r="F46">
            <v>0</v>
          </cell>
          <cell r="G46">
            <v>0</v>
          </cell>
        </row>
        <row r="47">
          <cell r="B47" t="str">
            <v xml:space="preserve">01-00-4062     </v>
          </cell>
          <cell r="C47" t="str">
            <v xml:space="preserve">FIRE SUPPRESSION SERVICES       </v>
          </cell>
          <cell r="D47">
            <v>0</v>
          </cell>
          <cell r="E47">
            <v>0</v>
          </cell>
          <cell r="F47">
            <v>0</v>
          </cell>
          <cell r="G47">
            <v>404000</v>
          </cell>
        </row>
        <row r="48">
          <cell r="B48" t="str">
            <v xml:space="preserve">01-00-4062.1   </v>
          </cell>
          <cell r="C48" t="str">
            <v xml:space="preserve">LOYOLA-FIRE SUPPRESSION         </v>
          </cell>
          <cell r="D48">
            <v>13936.24</v>
          </cell>
          <cell r="E48">
            <v>13936.24</v>
          </cell>
          <cell r="F48">
            <v>0</v>
          </cell>
          <cell r="G48">
            <v>0</v>
          </cell>
        </row>
        <row r="49">
          <cell r="B49" t="str">
            <v xml:space="preserve">01-00-4062.3   </v>
          </cell>
          <cell r="C49" t="str">
            <v xml:space="preserve">MADDEN-FIRE SUPPRESSION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 xml:space="preserve">01-00-4068     </v>
          </cell>
          <cell r="C50" t="str">
            <v xml:space="preserve">AMBULANCE CHARGES               </v>
          </cell>
          <cell r="D50">
            <v>45583.3</v>
          </cell>
          <cell r="E50">
            <v>45583.3</v>
          </cell>
          <cell r="F50">
            <v>0</v>
          </cell>
          <cell r="G50">
            <v>550000</v>
          </cell>
        </row>
        <row r="51">
          <cell r="B51" t="str">
            <v xml:space="preserve">01-00-4070     </v>
          </cell>
          <cell r="C51" t="str">
            <v xml:space="preserve">INTEREST INCOME                 </v>
          </cell>
          <cell r="D51">
            <v>392.93</v>
          </cell>
          <cell r="E51">
            <v>392.93</v>
          </cell>
          <cell r="F51">
            <v>0</v>
          </cell>
          <cell r="G51">
            <v>4000</v>
          </cell>
        </row>
        <row r="52">
          <cell r="B52" t="str">
            <v xml:space="preserve">01-00-4080     </v>
          </cell>
          <cell r="C52" t="str">
            <v>REIMBURSEMENT OF VILLAGE EXPENSE</v>
          </cell>
          <cell r="D52">
            <v>1099.0999999999999</v>
          </cell>
          <cell r="E52">
            <v>1099.0999999999999</v>
          </cell>
          <cell r="F52">
            <v>0</v>
          </cell>
          <cell r="G52">
            <v>80000</v>
          </cell>
        </row>
        <row r="53">
          <cell r="B53" t="str">
            <v xml:space="preserve">01-00-4083.1   </v>
          </cell>
          <cell r="C53" t="str">
            <v xml:space="preserve">GRANT FUNDS REC'D - FEDERAL     </v>
          </cell>
          <cell r="D53">
            <v>0</v>
          </cell>
          <cell r="E53">
            <v>0</v>
          </cell>
          <cell r="F53">
            <v>0</v>
          </cell>
          <cell r="G53">
            <v>40000</v>
          </cell>
        </row>
        <row r="54">
          <cell r="B54" t="str">
            <v xml:space="preserve">01-00-4085     </v>
          </cell>
          <cell r="C54" t="str">
            <v xml:space="preserve">POLICE MISC. REVENUE            </v>
          </cell>
          <cell r="D54">
            <v>544.16999999999996</v>
          </cell>
          <cell r="E54">
            <v>544.16999999999996</v>
          </cell>
          <cell r="F54">
            <v>0</v>
          </cell>
          <cell r="G54">
            <v>80000</v>
          </cell>
        </row>
        <row r="55">
          <cell r="B55" t="str">
            <v xml:space="preserve">01-00-4085.1   </v>
          </cell>
          <cell r="C55" t="str">
            <v xml:space="preserve">POLICE OVERTIME REIMBURSEMENT   </v>
          </cell>
          <cell r="D55">
            <v>3073.44</v>
          </cell>
          <cell r="E55">
            <v>3073.44</v>
          </cell>
          <cell r="F55">
            <v>0</v>
          </cell>
          <cell r="G55">
            <v>10500</v>
          </cell>
        </row>
        <row r="56">
          <cell r="B56" t="str">
            <v xml:space="preserve">01-00-4086.1   </v>
          </cell>
          <cell r="C56" t="str">
            <v xml:space="preserve">OPERATING TRANSFERS OUT         </v>
          </cell>
          <cell r="D56">
            <v>0</v>
          </cell>
          <cell r="E56">
            <v>0</v>
          </cell>
          <cell r="F56">
            <v>0</v>
          </cell>
          <cell r="G56">
            <v>-512622.5</v>
          </cell>
        </row>
        <row r="57">
          <cell r="B57" t="str">
            <v xml:space="preserve">01-00-4091     </v>
          </cell>
          <cell r="C57" t="str">
            <v xml:space="preserve">ALARM SYS REBATES               </v>
          </cell>
          <cell r="D57">
            <v>2925</v>
          </cell>
          <cell r="E57">
            <v>2925</v>
          </cell>
          <cell r="F57">
            <v>0</v>
          </cell>
          <cell r="G57">
            <v>18000</v>
          </cell>
        </row>
        <row r="58">
          <cell r="B58" t="str">
            <v xml:space="preserve">01-00-4092     </v>
          </cell>
          <cell r="C58" t="str">
            <v xml:space="preserve">RENTAL INCOME                   </v>
          </cell>
          <cell r="D58">
            <v>0</v>
          </cell>
          <cell r="E58">
            <v>0</v>
          </cell>
          <cell r="F58">
            <v>0</v>
          </cell>
          <cell r="G58">
            <v>2250</v>
          </cell>
        </row>
        <row r="59">
          <cell r="B59" t="str">
            <v xml:space="preserve">01-00-4093     </v>
          </cell>
          <cell r="C59" t="str">
            <v xml:space="preserve">TOWING AND STORAGE              </v>
          </cell>
          <cell r="D59">
            <v>7620</v>
          </cell>
          <cell r="E59">
            <v>7620</v>
          </cell>
          <cell r="F59">
            <v>0</v>
          </cell>
          <cell r="G59">
            <v>170000</v>
          </cell>
        </row>
        <row r="60">
          <cell r="B60" t="str">
            <v xml:space="preserve">01-00-4094     </v>
          </cell>
          <cell r="C60" t="str">
            <v xml:space="preserve">SALE OF VILLAGE PROPERTY        </v>
          </cell>
          <cell r="D60">
            <v>0</v>
          </cell>
          <cell r="E60">
            <v>0</v>
          </cell>
          <cell r="F60">
            <v>0</v>
          </cell>
          <cell r="G60">
            <v>315000</v>
          </cell>
        </row>
        <row r="61">
          <cell r="B61" t="str">
            <v xml:space="preserve">01-00-4095     </v>
          </cell>
          <cell r="C61" t="str">
            <v xml:space="preserve">DAMAGE TO PROPERTY              </v>
          </cell>
          <cell r="D61">
            <v>0</v>
          </cell>
          <cell r="E61">
            <v>0</v>
          </cell>
          <cell r="F61">
            <v>0</v>
          </cell>
          <cell r="G61">
            <v>500</v>
          </cell>
        </row>
        <row r="62">
          <cell r="B62" t="str">
            <v xml:space="preserve">01-00-4096     </v>
          </cell>
          <cell r="C62" t="str">
            <v xml:space="preserve">FIRE DEPT MISC REVENUES         </v>
          </cell>
          <cell r="D62">
            <v>150</v>
          </cell>
          <cell r="E62">
            <v>150</v>
          </cell>
          <cell r="F62">
            <v>0</v>
          </cell>
          <cell r="G62">
            <v>5000</v>
          </cell>
        </row>
        <row r="69">
          <cell r="B69">
            <v>1169528</v>
          </cell>
          <cell r="C69" t="str">
            <v xml:space="preserve">PRESIDENT/MAYOR                 </v>
          </cell>
          <cell r="D69">
            <v>4833.34</v>
          </cell>
          <cell r="E69">
            <v>4833.34</v>
          </cell>
          <cell r="F69">
            <v>0</v>
          </cell>
          <cell r="G69">
            <v>55000</v>
          </cell>
        </row>
        <row r="70">
          <cell r="B70">
            <v>1169893</v>
          </cell>
          <cell r="C70" t="str">
            <v xml:space="preserve">ADMINISTRATIVE ASSISTANT        </v>
          </cell>
          <cell r="D70">
            <v>3637.09</v>
          </cell>
          <cell r="E70">
            <v>3637.09</v>
          </cell>
          <cell r="F70">
            <v>0</v>
          </cell>
          <cell r="G70">
            <v>44290</v>
          </cell>
        </row>
        <row r="71">
          <cell r="B71">
            <v>1170258</v>
          </cell>
          <cell r="C71" t="str">
            <v xml:space="preserve">TRUSTEES                        </v>
          </cell>
          <cell r="D71">
            <v>2400</v>
          </cell>
          <cell r="E71">
            <v>2400</v>
          </cell>
          <cell r="F71">
            <v>0</v>
          </cell>
          <cell r="G71">
            <v>28000</v>
          </cell>
        </row>
        <row r="72">
          <cell r="B72">
            <v>1176102</v>
          </cell>
          <cell r="C72" t="str">
            <v xml:space="preserve">LIQUOR COMMISSIONER             </v>
          </cell>
          <cell r="D72">
            <v>0</v>
          </cell>
          <cell r="E72">
            <v>0</v>
          </cell>
          <cell r="F72">
            <v>0</v>
          </cell>
          <cell r="G72">
            <v>3000</v>
          </cell>
        </row>
        <row r="75">
          <cell r="B75">
            <v>1205688</v>
          </cell>
          <cell r="C75" t="str">
            <v xml:space="preserve">PROFESSIONAL SERVICES           </v>
          </cell>
          <cell r="D75">
            <v>778.99</v>
          </cell>
          <cell r="E75">
            <v>778.99</v>
          </cell>
          <cell r="F75">
            <v>0</v>
          </cell>
          <cell r="G75">
            <v>61600</v>
          </cell>
        </row>
        <row r="76">
          <cell r="B76">
            <v>1206053</v>
          </cell>
          <cell r="C76" t="str">
            <v xml:space="preserve">LEGAL &amp; PROFESSIONAL SERVICES   </v>
          </cell>
          <cell r="D76">
            <v>5034.6000000000004</v>
          </cell>
          <cell r="E76">
            <v>5034.6000000000004</v>
          </cell>
          <cell r="F76">
            <v>0</v>
          </cell>
          <cell r="G76">
            <v>300000</v>
          </cell>
        </row>
        <row r="77">
          <cell r="B77">
            <v>1207149</v>
          </cell>
          <cell r="C77" t="str">
            <v xml:space="preserve">TELEPHONE                       </v>
          </cell>
          <cell r="D77">
            <v>2931.22</v>
          </cell>
          <cell r="E77">
            <v>2931.22</v>
          </cell>
          <cell r="F77">
            <v>0</v>
          </cell>
          <cell r="G77">
            <v>12000</v>
          </cell>
        </row>
        <row r="78">
          <cell r="B78">
            <v>1209340</v>
          </cell>
          <cell r="C78" t="str">
            <v>NEWSLETTER - PRINTING &amp; SUPPLIES</v>
          </cell>
          <cell r="D78">
            <v>0</v>
          </cell>
          <cell r="E78">
            <v>0</v>
          </cell>
          <cell r="F78">
            <v>0</v>
          </cell>
          <cell r="G78">
            <v>14000</v>
          </cell>
        </row>
        <row r="79">
          <cell r="B79">
            <v>1211532</v>
          </cell>
          <cell r="C79" t="str">
            <v xml:space="preserve">LIABILITY INSURANCE             </v>
          </cell>
          <cell r="D79">
            <v>0</v>
          </cell>
          <cell r="E79">
            <v>0</v>
          </cell>
          <cell r="F79">
            <v>0</v>
          </cell>
          <cell r="G79">
            <v>95816.15</v>
          </cell>
        </row>
        <row r="80">
          <cell r="B80">
            <v>1212262</v>
          </cell>
          <cell r="C80" t="str">
            <v xml:space="preserve">WORKER'S COMPENSATION INSURANCE </v>
          </cell>
          <cell r="D80">
            <v>0</v>
          </cell>
          <cell r="E80">
            <v>0</v>
          </cell>
          <cell r="F80">
            <v>0</v>
          </cell>
          <cell r="G80">
            <v>1077.21</v>
          </cell>
        </row>
        <row r="81">
          <cell r="B81">
            <v>1224681</v>
          </cell>
          <cell r="C81" t="str">
            <v xml:space="preserve">SEMINARS/CONFERENCES - MAYOR    </v>
          </cell>
          <cell r="D81">
            <v>0</v>
          </cell>
          <cell r="E81">
            <v>0</v>
          </cell>
          <cell r="F81">
            <v>0</v>
          </cell>
          <cell r="G81">
            <v>5000</v>
          </cell>
        </row>
        <row r="82">
          <cell r="B82" t="str">
            <v xml:space="preserve">01-21-5253.1   </v>
          </cell>
          <cell r="C82" t="str">
            <v>SEMINARS/CONFERENCES - TRUSTEE'S</v>
          </cell>
          <cell r="D82">
            <v>367.21</v>
          </cell>
          <cell r="E82">
            <v>367.21</v>
          </cell>
          <cell r="F82">
            <v>0</v>
          </cell>
          <cell r="G82">
            <v>6000</v>
          </cell>
        </row>
        <row r="83">
          <cell r="B83">
            <v>1226142</v>
          </cell>
          <cell r="C83" t="str">
            <v xml:space="preserve">LOCAL CIVIC EVENTS              </v>
          </cell>
          <cell r="D83">
            <v>2984.83</v>
          </cell>
          <cell r="E83">
            <v>2984.83</v>
          </cell>
          <cell r="F83">
            <v>0</v>
          </cell>
          <cell r="G83">
            <v>15000</v>
          </cell>
        </row>
        <row r="84">
          <cell r="B84">
            <v>1226507</v>
          </cell>
          <cell r="C84" t="str">
            <v xml:space="preserve">COMMUNITY FOOD PANTRY           </v>
          </cell>
          <cell r="D84">
            <v>0</v>
          </cell>
          <cell r="E84">
            <v>0</v>
          </cell>
          <cell r="F84">
            <v>0</v>
          </cell>
          <cell r="G84">
            <v>1000</v>
          </cell>
        </row>
        <row r="85">
          <cell r="B85">
            <v>1231255</v>
          </cell>
          <cell r="C85" t="str">
            <v xml:space="preserve">DUES &amp; PUBLICATIONS             </v>
          </cell>
          <cell r="D85">
            <v>0</v>
          </cell>
          <cell r="E85">
            <v>0</v>
          </cell>
          <cell r="F85">
            <v>0</v>
          </cell>
          <cell r="G85">
            <v>12500</v>
          </cell>
        </row>
        <row r="86">
          <cell r="B86">
            <v>1232716</v>
          </cell>
          <cell r="C86" t="str">
            <v xml:space="preserve">EMPLOYEE HEALTH CARE PLAN       </v>
          </cell>
          <cell r="D86">
            <v>5132.5200000000004</v>
          </cell>
          <cell r="E86">
            <v>5132.5200000000004</v>
          </cell>
          <cell r="F86">
            <v>0</v>
          </cell>
          <cell r="G86">
            <v>17837.61</v>
          </cell>
        </row>
        <row r="87">
          <cell r="B87" t="str">
            <v xml:space="preserve">01-21-5275.2   </v>
          </cell>
          <cell r="C87" t="str">
            <v xml:space="preserve">EMPLOYEE LIFE INSURANCE         </v>
          </cell>
          <cell r="D87">
            <v>257.02</v>
          </cell>
          <cell r="E87">
            <v>257.02</v>
          </cell>
          <cell r="F87">
            <v>0</v>
          </cell>
          <cell r="G87">
            <v>33.1</v>
          </cell>
        </row>
        <row r="88">
          <cell r="B88" t="str">
            <v xml:space="preserve">01-21-5275.3   </v>
          </cell>
          <cell r="C88" t="str">
            <v xml:space="preserve">EMPLOYEE VISION INSURANCE       </v>
          </cell>
          <cell r="D88">
            <v>370.2</v>
          </cell>
          <cell r="E88">
            <v>370.2</v>
          </cell>
          <cell r="F88">
            <v>0</v>
          </cell>
          <cell r="G88">
            <v>0</v>
          </cell>
        </row>
        <row r="89">
          <cell r="B89">
            <v>1233081</v>
          </cell>
          <cell r="C89" t="str">
            <v xml:space="preserve">RETIREE HEALTH CARE PLAN        </v>
          </cell>
          <cell r="D89">
            <v>267</v>
          </cell>
          <cell r="E89">
            <v>267</v>
          </cell>
          <cell r="F89">
            <v>0</v>
          </cell>
          <cell r="G89">
            <v>0</v>
          </cell>
        </row>
        <row r="90">
          <cell r="B90" t="str">
            <v xml:space="preserve">01-21-5276.4   </v>
          </cell>
          <cell r="C90" t="str">
            <v xml:space="preserve">RETIREE DENTAL INS - 7/1/06     </v>
          </cell>
          <cell r="D90">
            <v>82.48</v>
          </cell>
          <cell r="E90">
            <v>82.48</v>
          </cell>
          <cell r="F90">
            <v>0</v>
          </cell>
          <cell r="G90">
            <v>0</v>
          </cell>
        </row>
        <row r="93">
          <cell r="B93">
            <v>1242577</v>
          </cell>
          <cell r="C93" t="str">
            <v xml:space="preserve">GAS/OIL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720</v>
          </cell>
        </row>
        <row r="94">
          <cell r="B94">
            <v>1245499</v>
          </cell>
          <cell r="C94" t="str">
            <v xml:space="preserve">FLOWERS - BEREAVEMENT           </v>
          </cell>
          <cell r="D94">
            <v>0</v>
          </cell>
          <cell r="E94">
            <v>0</v>
          </cell>
          <cell r="F94">
            <v>0</v>
          </cell>
          <cell r="G94">
            <v>500</v>
          </cell>
        </row>
        <row r="95">
          <cell r="B95">
            <v>1247690</v>
          </cell>
          <cell r="C95" t="str">
            <v xml:space="preserve">OFFICE EXPENSE                  </v>
          </cell>
          <cell r="D95">
            <v>1117.19</v>
          </cell>
          <cell r="E95">
            <v>1117.19</v>
          </cell>
          <cell r="F95">
            <v>0</v>
          </cell>
          <cell r="G95">
            <v>10000</v>
          </cell>
        </row>
        <row r="100">
          <cell r="B100">
            <v>1174642</v>
          </cell>
          <cell r="C100" t="str">
            <v xml:space="preserve">VILLAGE CLERK                   </v>
          </cell>
          <cell r="D100">
            <v>1000</v>
          </cell>
          <cell r="E100">
            <v>1000</v>
          </cell>
          <cell r="F100">
            <v>0</v>
          </cell>
          <cell r="G100">
            <v>12000</v>
          </cell>
        </row>
        <row r="103">
          <cell r="B103">
            <v>1206054</v>
          </cell>
          <cell r="C103" t="str">
            <v xml:space="preserve">LEGAL PROFESSIONAL SERVICES     </v>
          </cell>
          <cell r="D103">
            <v>0</v>
          </cell>
          <cell r="E103">
            <v>0</v>
          </cell>
          <cell r="F103">
            <v>0</v>
          </cell>
          <cell r="G103">
            <v>20000</v>
          </cell>
        </row>
        <row r="104">
          <cell r="B104">
            <v>1207150</v>
          </cell>
          <cell r="C104" t="str">
            <v xml:space="preserve">TELEPHONE                       </v>
          </cell>
          <cell r="D104">
            <v>73.989999999999995</v>
          </cell>
          <cell r="E104">
            <v>73.989999999999995</v>
          </cell>
          <cell r="F104">
            <v>0</v>
          </cell>
          <cell r="G104">
            <v>1100</v>
          </cell>
        </row>
        <row r="105">
          <cell r="B105">
            <v>1211533</v>
          </cell>
          <cell r="C105" t="str">
            <v xml:space="preserve">GENERAL LIABILITY INSURANCE     </v>
          </cell>
          <cell r="D105">
            <v>0</v>
          </cell>
          <cell r="E105">
            <v>0</v>
          </cell>
          <cell r="F105">
            <v>0</v>
          </cell>
          <cell r="G105">
            <v>12200</v>
          </cell>
        </row>
        <row r="106">
          <cell r="B106">
            <v>1212263</v>
          </cell>
          <cell r="C106" t="str">
            <v xml:space="preserve">WORKER'S COMP. INSURANCE        </v>
          </cell>
          <cell r="D106">
            <v>0</v>
          </cell>
          <cell r="E106">
            <v>0</v>
          </cell>
          <cell r="F106">
            <v>0</v>
          </cell>
          <cell r="G106">
            <v>930</v>
          </cell>
        </row>
        <row r="107">
          <cell r="B107">
            <v>1224682</v>
          </cell>
          <cell r="C107" t="str">
            <v xml:space="preserve">SEMINARS &amp; CONFERENCES          </v>
          </cell>
          <cell r="D107">
            <v>0</v>
          </cell>
          <cell r="E107">
            <v>0</v>
          </cell>
          <cell r="F107">
            <v>0</v>
          </cell>
          <cell r="G107">
            <v>2500</v>
          </cell>
        </row>
        <row r="108">
          <cell r="B108">
            <v>1225412</v>
          </cell>
          <cell r="C108" t="str">
            <v xml:space="preserve">TRAVEL EXPENSE                  </v>
          </cell>
          <cell r="D108">
            <v>0</v>
          </cell>
          <cell r="E108">
            <v>0</v>
          </cell>
          <cell r="F108">
            <v>0</v>
          </cell>
          <cell r="G108">
            <v>1000</v>
          </cell>
        </row>
        <row r="109">
          <cell r="B109">
            <v>1230891</v>
          </cell>
          <cell r="C109" t="str">
            <v xml:space="preserve">NEWSPAPER NOTICES               </v>
          </cell>
          <cell r="D109">
            <v>0</v>
          </cell>
          <cell r="E109">
            <v>0</v>
          </cell>
          <cell r="F109">
            <v>0</v>
          </cell>
          <cell r="G109">
            <v>2500</v>
          </cell>
        </row>
        <row r="110">
          <cell r="B110">
            <v>1231256</v>
          </cell>
          <cell r="C110" t="str">
            <v xml:space="preserve">DUES &amp; PUBLICATIONS             </v>
          </cell>
          <cell r="D110">
            <v>0</v>
          </cell>
          <cell r="E110">
            <v>0</v>
          </cell>
          <cell r="F110">
            <v>0</v>
          </cell>
          <cell r="G110">
            <v>500</v>
          </cell>
        </row>
        <row r="111">
          <cell r="B111">
            <v>1231621</v>
          </cell>
          <cell r="C111" t="str">
            <v xml:space="preserve">POSTAGE                         </v>
          </cell>
          <cell r="D111">
            <v>0</v>
          </cell>
          <cell r="E111">
            <v>0</v>
          </cell>
          <cell r="F111">
            <v>0</v>
          </cell>
          <cell r="G111">
            <v>700</v>
          </cell>
        </row>
        <row r="112">
          <cell r="B112">
            <v>1236735</v>
          </cell>
          <cell r="C112" t="str">
            <v xml:space="preserve">SUPPLEMENT TO MUNICIPAL CODE    </v>
          </cell>
          <cell r="D112">
            <v>0</v>
          </cell>
          <cell r="E112">
            <v>0</v>
          </cell>
          <cell r="F112">
            <v>0</v>
          </cell>
          <cell r="G112">
            <v>5000</v>
          </cell>
        </row>
        <row r="115">
          <cell r="B115">
            <v>1247691</v>
          </cell>
          <cell r="C115" t="str">
            <v xml:space="preserve">OFFICE SUPPLIES                 </v>
          </cell>
          <cell r="D115">
            <v>108.63</v>
          </cell>
          <cell r="E115">
            <v>108.63</v>
          </cell>
          <cell r="F115">
            <v>0</v>
          </cell>
          <cell r="G115">
            <v>1000</v>
          </cell>
        </row>
        <row r="118">
          <cell r="B118">
            <v>1282389</v>
          </cell>
          <cell r="C118" t="str">
            <v xml:space="preserve">OFFICE EQUIPMENT                </v>
          </cell>
          <cell r="D118">
            <v>6.69</v>
          </cell>
          <cell r="E118">
            <v>6.69</v>
          </cell>
          <cell r="F118">
            <v>0</v>
          </cell>
          <cell r="G118">
            <v>0</v>
          </cell>
        </row>
        <row r="123">
          <cell r="B123">
            <v>1177200</v>
          </cell>
          <cell r="C123" t="str">
            <v xml:space="preserve">ZONING &amp; PLANNING COMMISSION    </v>
          </cell>
          <cell r="D123">
            <v>0</v>
          </cell>
          <cell r="E123">
            <v>0</v>
          </cell>
          <cell r="F123">
            <v>0</v>
          </cell>
          <cell r="G123">
            <v>1000</v>
          </cell>
        </row>
        <row r="126">
          <cell r="B126">
            <v>1206055</v>
          </cell>
          <cell r="C126" t="str">
            <v xml:space="preserve">LEGAL SERVICES                  </v>
          </cell>
          <cell r="D126">
            <v>0</v>
          </cell>
          <cell r="E126">
            <v>0</v>
          </cell>
          <cell r="F126">
            <v>0</v>
          </cell>
          <cell r="G126">
            <v>5000</v>
          </cell>
        </row>
        <row r="127">
          <cell r="B127">
            <v>1224683</v>
          </cell>
          <cell r="C127" t="str">
            <v xml:space="preserve">SEMINARS/CONFERENCES            </v>
          </cell>
          <cell r="D127">
            <v>0</v>
          </cell>
          <cell r="E127">
            <v>0</v>
          </cell>
          <cell r="F127">
            <v>0</v>
          </cell>
          <cell r="G127">
            <v>1100</v>
          </cell>
        </row>
        <row r="128">
          <cell r="B128">
            <v>1231257</v>
          </cell>
          <cell r="C128" t="str">
            <v xml:space="preserve">DUES AND PUBLICATIONS           </v>
          </cell>
          <cell r="D128">
            <v>0</v>
          </cell>
          <cell r="E128">
            <v>0</v>
          </cell>
          <cell r="F128">
            <v>0</v>
          </cell>
          <cell r="G128">
            <v>800</v>
          </cell>
        </row>
        <row r="129">
          <cell r="B129">
            <v>1233449</v>
          </cell>
          <cell r="C129" t="str">
            <v xml:space="preserve">TEST AND ADMINISTRATION         </v>
          </cell>
          <cell r="D129">
            <v>113.75</v>
          </cell>
          <cell r="E129">
            <v>113.75</v>
          </cell>
          <cell r="F129">
            <v>0</v>
          </cell>
          <cell r="G129">
            <v>12900</v>
          </cell>
        </row>
        <row r="134">
          <cell r="B134">
            <v>1170627</v>
          </cell>
          <cell r="C134" t="str">
            <v xml:space="preserve">BUDGET OFFICER                  </v>
          </cell>
          <cell r="D134">
            <v>2464.17</v>
          </cell>
          <cell r="E134">
            <v>2464.17</v>
          </cell>
          <cell r="F134">
            <v>0</v>
          </cell>
          <cell r="G134">
            <v>19570</v>
          </cell>
        </row>
        <row r="135">
          <cell r="B135">
            <v>1170992</v>
          </cell>
          <cell r="C135" t="str">
            <v xml:space="preserve">TREASURER                       </v>
          </cell>
          <cell r="D135">
            <v>0</v>
          </cell>
          <cell r="E135">
            <v>0</v>
          </cell>
          <cell r="F135">
            <v>0</v>
          </cell>
          <cell r="G135">
            <v>10000</v>
          </cell>
        </row>
        <row r="136">
          <cell r="B136">
            <v>1171357</v>
          </cell>
          <cell r="C136" t="str">
            <v xml:space="preserve">OFFICE MANAGER                  </v>
          </cell>
          <cell r="D136">
            <v>4667.96</v>
          </cell>
          <cell r="E136">
            <v>4667.96</v>
          </cell>
          <cell r="F136">
            <v>0</v>
          </cell>
          <cell r="G136">
            <v>0</v>
          </cell>
        </row>
        <row r="137">
          <cell r="B137">
            <v>1171722</v>
          </cell>
          <cell r="C137" t="str">
            <v xml:space="preserve">COLLECTOR                       </v>
          </cell>
          <cell r="D137">
            <v>0</v>
          </cell>
          <cell r="E137">
            <v>0</v>
          </cell>
          <cell r="F137">
            <v>0</v>
          </cell>
          <cell r="G137">
            <v>28823.52</v>
          </cell>
        </row>
        <row r="138">
          <cell r="B138">
            <v>1172818</v>
          </cell>
          <cell r="C138" t="str">
            <v xml:space="preserve">ADMIN. ASST./ACCT'G CLERK       </v>
          </cell>
          <cell r="D138">
            <v>8865.27</v>
          </cell>
          <cell r="E138">
            <v>8865.27</v>
          </cell>
          <cell r="F138">
            <v>0</v>
          </cell>
          <cell r="G138">
            <v>0</v>
          </cell>
        </row>
        <row r="139">
          <cell r="B139">
            <v>1173183</v>
          </cell>
          <cell r="C139" t="str">
            <v xml:space="preserve">FINANCE DIRECTOR                </v>
          </cell>
          <cell r="D139">
            <v>3125</v>
          </cell>
          <cell r="E139">
            <v>3125</v>
          </cell>
          <cell r="F139">
            <v>0</v>
          </cell>
          <cell r="G139">
            <v>70000</v>
          </cell>
        </row>
        <row r="140">
          <cell r="B140">
            <v>1200942</v>
          </cell>
          <cell r="C140" t="str">
            <v xml:space="preserve">ADMINISTRATIVE CLERK            </v>
          </cell>
          <cell r="D140">
            <v>0</v>
          </cell>
          <cell r="E140">
            <v>0</v>
          </cell>
          <cell r="F140">
            <v>0</v>
          </cell>
          <cell r="G140">
            <v>82278.94</v>
          </cell>
        </row>
        <row r="141">
          <cell r="B141" t="str">
            <v xml:space="preserve">01-24-5188.4   </v>
          </cell>
          <cell r="C141" t="str">
            <v xml:space="preserve">ADMIN CLERK - HOLIDAY           </v>
          </cell>
          <cell r="D141">
            <v>179.64</v>
          </cell>
          <cell r="E141">
            <v>179.64</v>
          </cell>
          <cell r="F141">
            <v>0</v>
          </cell>
          <cell r="G141">
            <v>0</v>
          </cell>
        </row>
        <row r="144">
          <cell r="B144">
            <v>1205691</v>
          </cell>
          <cell r="C144" t="str">
            <v xml:space="preserve">PROFESSIONAL SERVICES           </v>
          </cell>
          <cell r="D144">
            <v>863.32</v>
          </cell>
          <cell r="E144">
            <v>863.32</v>
          </cell>
          <cell r="F144">
            <v>0</v>
          </cell>
          <cell r="G144">
            <v>15000</v>
          </cell>
        </row>
        <row r="145">
          <cell r="B145">
            <v>1206056</v>
          </cell>
          <cell r="C145" t="str">
            <v xml:space="preserve">LEGAL/PROFESSNL SRVCS-VILL OFFS </v>
          </cell>
          <cell r="D145">
            <v>0</v>
          </cell>
          <cell r="E145">
            <v>0</v>
          </cell>
          <cell r="F145">
            <v>0</v>
          </cell>
          <cell r="G145">
            <v>20000</v>
          </cell>
        </row>
        <row r="146">
          <cell r="B146">
            <v>1206786</v>
          </cell>
          <cell r="C146" t="str">
            <v xml:space="preserve">AUDIT SERVICES - FINANCE        </v>
          </cell>
          <cell r="D146">
            <v>0</v>
          </cell>
          <cell r="E146">
            <v>0</v>
          </cell>
          <cell r="F146">
            <v>0</v>
          </cell>
          <cell r="G146">
            <v>48000</v>
          </cell>
        </row>
        <row r="147">
          <cell r="B147">
            <v>1207152</v>
          </cell>
          <cell r="C147" t="str">
            <v xml:space="preserve">TELEPHONE                       </v>
          </cell>
          <cell r="D147">
            <v>1323.33</v>
          </cell>
          <cell r="E147">
            <v>1323.33</v>
          </cell>
          <cell r="F147">
            <v>0</v>
          </cell>
          <cell r="G147">
            <v>1200</v>
          </cell>
        </row>
        <row r="148">
          <cell r="B148">
            <v>1208247</v>
          </cell>
          <cell r="C148" t="str">
            <v xml:space="preserve">BANK CHARGES - SERVICE FEES     </v>
          </cell>
          <cell r="D148">
            <v>275</v>
          </cell>
          <cell r="E148">
            <v>275</v>
          </cell>
          <cell r="F148">
            <v>0</v>
          </cell>
          <cell r="G148">
            <v>750</v>
          </cell>
        </row>
        <row r="149">
          <cell r="B149">
            <v>1208978</v>
          </cell>
          <cell r="C149" t="str">
            <v xml:space="preserve">COMPUTER CONSULTANTS (LOCIS)    </v>
          </cell>
          <cell r="D149">
            <v>340</v>
          </cell>
          <cell r="E149">
            <v>340</v>
          </cell>
          <cell r="F149">
            <v>0</v>
          </cell>
          <cell r="G149">
            <v>5700</v>
          </cell>
        </row>
        <row r="150">
          <cell r="B150">
            <v>1209343</v>
          </cell>
          <cell r="C150" t="str">
            <v xml:space="preserve">VEHICLE PROGRAM - 3rd MILLENIUM </v>
          </cell>
          <cell r="D150">
            <v>0</v>
          </cell>
          <cell r="E150">
            <v>0</v>
          </cell>
          <cell r="F150">
            <v>0</v>
          </cell>
          <cell r="G150">
            <v>5000</v>
          </cell>
        </row>
        <row r="151">
          <cell r="B151">
            <v>1209708</v>
          </cell>
          <cell r="C151" t="str">
            <v xml:space="preserve">INTERNET T-1 LINE               </v>
          </cell>
          <cell r="D151">
            <v>409.27</v>
          </cell>
          <cell r="E151">
            <v>409.27</v>
          </cell>
          <cell r="F151">
            <v>0</v>
          </cell>
          <cell r="G151">
            <v>2700</v>
          </cell>
        </row>
        <row r="152">
          <cell r="B152" t="str">
            <v xml:space="preserve">01-24-5212.1   </v>
          </cell>
          <cell r="C152" t="str">
            <v xml:space="preserve">IT CONSULTANTS                  </v>
          </cell>
          <cell r="D152">
            <v>0</v>
          </cell>
          <cell r="E152">
            <v>0</v>
          </cell>
          <cell r="F152">
            <v>0</v>
          </cell>
          <cell r="G152">
            <v>5000</v>
          </cell>
        </row>
        <row r="153">
          <cell r="B153">
            <v>1211535</v>
          </cell>
          <cell r="C153" t="str">
            <v xml:space="preserve">GENERAL LIABILITY INSURANCE     </v>
          </cell>
          <cell r="D153">
            <v>0</v>
          </cell>
          <cell r="E153">
            <v>0</v>
          </cell>
          <cell r="F153">
            <v>0</v>
          </cell>
          <cell r="G153">
            <v>7211.18</v>
          </cell>
        </row>
        <row r="154">
          <cell r="B154">
            <v>1212265</v>
          </cell>
          <cell r="C154" t="str">
            <v xml:space="preserve">WORKER'S COMPENSATION INS       </v>
          </cell>
          <cell r="D154">
            <v>0</v>
          </cell>
          <cell r="E154">
            <v>0</v>
          </cell>
          <cell r="F154">
            <v>0</v>
          </cell>
          <cell r="G154">
            <v>1000</v>
          </cell>
        </row>
        <row r="155">
          <cell r="B155">
            <v>1224684</v>
          </cell>
          <cell r="C155" t="str">
            <v xml:space="preserve">SEMINARS/CONFERENCES            </v>
          </cell>
          <cell r="D155">
            <v>0</v>
          </cell>
          <cell r="E155">
            <v>0</v>
          </cell>
          <cell r="F155">
            <v>0</v>
          </cell>
          <cell r="G155">
            <v>1000</v>
          </cell>
        </row>
        <row r="156">
          <cell r="B156">
            <v>1230893</v>
          </cell>
          <cell r="C156" t="str">
            <v xml:space="preserve">NEWSPAPER NOTICES               </v>
          </cell>
          <cell r="D156">
            <v>0</v>
          </cell>
          <cell r="E156">
            <v>0</v>
          </cell>
          <cell r="F156">
            <v>0</v>
          </cell>
          <cell r="G156">
            <v>2500</v>
          </cell>
        </row>
        <row r="157">
          <cell r="B157">
            <v>1231258</v>
          </cell>
          <cell r="C157" t="str">
            <v xml:space="preserve">DUES &amp; PUBLICATIONS             </v>
          </cell>
          <cell r="D157">
            <v>0</v>
          </cell>
          <cell r="E157">
            <v>0</v>
          </cell>
          <cell r="F157">
            <v>0</v>
          </cell>
          <cell r="G157">
            <v>1100</v>
          </cell>
        </row>
        <row r="158">
          <cell r="B158">
            <v>1231623</v>
          </cell>
          <cell r="C158" t="str">
            <v xml:space="preserve">POSTAGE                         </v>
          </cell>
          <cell r="D158">
            <v>388.3</v>
          </cell>
          <cell r="E158">
            <v>388.3</v>
          </cell>
          <cell r="F158">
            <v>0</v>
          </cell>
          <cell r="G158">
            <v>2500</v>
          </cell>
        </row>
        <row r="159">
          <cell r="B159">
            <v>1232354</v>
          </cell>
          <cell r="C159" t="str">
            <v xml:space="preserve">LIBRARY IL RT PYMTS             </v>
          </cell>
          <cell r="D159">
            <v>0</v>
          </cell>
          <cell r="E159">
            <v>0</v>
          </cell>
          <cell r="F159">
            <v>0</v>
          </cell>
          <cell r="G159">
            <v>80000</v>
          </cell>
        </row>
        <row r="160">
          <cell r="B160">
            <v>1232719</v>
          </cell>
          <cell r="C160" t="str">
            <v xml:space="preserve">EMPLOYEE HEALTH CARE PLAN       </v>
          </cell>
          <cell r="D160">
            <v>637.96</v>
          </cell>
          <cell r="E160">
            <v>637.96</v>
          </cell>
          <cell r="F160">
            <v>0</v>
          </cell>
          <cell r="G160">
            <v>16396.12</v>
          </cell>
        </row>
        <row r="161">
          <cell r="B161" t="str">
            <v xml:space="preserve">01-24-5275.2   </v>
          </cell>
          <cell r="C161" t="str">
            <v xml:space="preserve">EMPLOYEE LIFE INSURANCE         </v>
          </cell>
          <cell r="D161">
            <v>43.01</v>
          </cell>
          <cell r="E161">
            <v>43.01</v>
          </cell>
          <cell r="F161">
            <v>0</v>
          </cell>
          <cell r="G161">
            <v>132.38999999999999</v>
          </cell>
        </row>
        <row r="162">
          <cell r="B162" t="str">
            <v xml:space="preserve">01-24-5275.3   </v>
          </cell>
          <cell r="C162" t="str">
            <v xml:space="preserve">EMPLOYEE VISION INSURANCE       </v>
          </cell>
          <cell r="D162">
            <v>7.47</v>
          </cell>
          <cell r="E162">
            <v>7.47</v>
          </cell>
          <cell r="F162">
            <v>0</v>
          </cell>
          <cell r="G162">
            <v>162.4</v>
          </cell>
        </row>
        <row r="163">
          <cell r="B163" t="str">
            <v xml:space="preserve">01-24-5275.4   </v>
          </cell>
          <cell r="C163" t="str">
            <v xml:space="preserve">DENTAL INSURANCE - 7/1/06       </v>
          </cell>
          <cell r="D163">
            <v>0</v>
          </cell>
          <cell r="E163">
            <v>0</v>
          </cell>
          <cell r="F163">
            <v>0</v>
          </cell>
          <cell r="G163">
            <v>591.55999999999995</v>
          </cell>
        </row>
        <row r="166">
          <cell r="B166">
            <v>1247693</v>
          </cell>
          <cell r="C166" t="str">
            <v xml:space="preserve">OFFICE SUPPLIES                 </v>
          </cell>
          <cell r="D166">
            <v>828.98</v>
          </cell>
          <cell r="E166">
            <v>828.98</v>
          </cell>
          <cell r="F166">
            <v>0</v>
          </cell>
          <cell r="G166">
            <v>12500</v>
          </cell>
        </row>
        <row r="169">
          <cell r="B169">
            <v>1282391</v>
          </cell>
          <cell r="C169" t="str">
            <v xml:space="preserve">OFFICE EQUIPMENT                </v>
          </cell>
          <cell r="D169">
            <v>2793.48</v>
          </cell>
          <cell r="E169">
            <v>2793.48</v>
          </cell>
          <cell r="F169">
            <v>0</v>
          </cell>
          <cell r="G169">
            <v>15000</v>
          </cell>
        </row>
        <row r="170">
          <cell r="B170">
            <v>1283487</v>
          </cell>
          <cell r="C170" t="str">
            <v xml:space="preserve">BROADVIEW WEB PAGE              </v>
          </cell>
          <cell r="D170">
            <v>0</v>
          </cell>
          <cell r="E170">
            <v>0</v>
          </cell>
          <cell r="F170">
            <v>0</v>
          </cell>
          <cell r="G170">
            <v>500</v>
          </cell>
        </row>
        <row r="173">
          <cell r="B173">
            <v>1316724</v>
          </cell>
          <cell r="C173" t="str">
            <v xml:space="preserve">CONTINGENCY                     </v>
          </cell>
          <cell r="D173">
            <v>1335</v>
          </cell>
          <cell r="E173">
            <v>1335</v>
          </cell>
          <cell r="F173">
            <v>0</v>
          </cell>
          <cell r="G173">
            <v>0</v>
          </cell>
        </row>
        <row r="178">
          <cell r="B178">
            <v>1201309</v>
          </cell>
          <cell r="C178" t="str">
            <v xml:space="preserve">CUSTODIAL SERVICES              </v>
          </cell>
          <cell r="D178">
            <v>2670.92</v>
          </cell>
          <cell r="E178">
            <v>2670.92</v>
          </cell>
          <cell r="F178">
            <v>0</v>
          </cell>
          <cell r="G178">
            <v>32051</v>
          </cell>
        </row>
        <row r="181">
          <cell r="B181">
            <v>1207883</v>
          </cell>
          <cell r="C181" t="str">
            <v xml:space="preserve">BUILDING - DECORATIONS          </v>
          </cell>
          <cell r="D181">
            <v>0</v>
          </cell>
          <cell r="E181">
            <v>0</v>
          </cell>
          <cell r="F181">
            <v>0</v>
          </cell>
          <cell r="G181">
            <v>5000</v>
          </cell>
        </row>
        <row r="182">
          <cell r="B182">
            <v>1211536</v>
          </cell>
          <cell r="C182" t="str">
            <v xml:space="preserve">LIABILITY INSURANCE             </v>
          </cell>
          <cell r="D182">
            <v>0</v>
          </cell>
          <cell r="E182">
            <v>0</v>
          </cell>
          <cell r="F182">
            <v>0</v>
          </cell>
          <cell r="G182">
            <v>2400</v>
          </cell>
        </row>
        <row r="183">
          <cell r="B183">
            <v>1212266</v>
          </cell>
          <cell r="C183" t="str">
            <v xml:space="preserve">WORKMENS COMPENSATION INSURANCE </v>
          </cell>
          <cell r="D183">
            <v>0</v>
          </cell>
          <cell r="E183">
            <v>0</v>
          </cell>
          <cell r="F183">
            <v>0</v>
          </cell>
          <cell r="G183">
            <v>2000</v>
          </cell>
        </row>
        <row r="184">
          <cell r="B184">
            <v>1219936</v>
          </cell>
          <cell r="C184" t="str">
            <v xml:space="preserve">R &amp; M - BUILDINGS               </v>
          </cell>
          <cell r="D184">
            <v>1089.6400000000001</v>
          </cell>
          <cell r="E184">
            <v>1089.6400000000001</v>
          </cell>
          <cell r="F184">
            <v>0</v>
          </cell>
          <cell r="G184">
            <v>0</v>
          </cell>
        </row>
        <row r="185">
          <cell r="B185">
            <v>1220302</v>
          </cell>
          <cell r="C185" t="str">
            <v xml:space="preserve">R &amp; M - GROUNDS                 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>
            <v>1232720</v>
          </cell>
          <cell r="C186" t="str">
            <v xml:space="preserve">EMPLOYEE HEALTH CARE PLAN       </v>
          </cell>
          <cell r="D186">
            <v>1341.08</v>
          </cell>
          <cell r="E186">
            <v>1341.08</v>
          </cell>
          <cell r="F186">
            <v>0</v>
          </cell>
          <cell r="G186">
            <v>15702.27</v>
          </cell>
        </row>
        <row r="187">
          <cell r="B187" t="str">
            <v xml:space="preserve">01-25-5275.2   </v>
          </cell>
          <cell r="C187" t="str">
            <v xml:space="preserve">EMPLOYEE LIFE INSURANCE         </v>
          </cell>
          <cell r="D187">
            <v>82.48</v>
          </cell>
          <cell r="E187">
            <v>82.48</v>
          </cell>
          <cell r="F187">
            <v>0</v>
          </cell>
          <cell r="G187">
            <v>33.1</v>
          </cell>
        </row>
        <row r="188">
          <cell r="B188" t="str">
            <v xml:space="preserve">01-25-5275.3   </v>
          </cell>
          <cell r="C188" t="str">
            <v xml:space="preserve">EMPLOYEE VISION INSURANCE       </v>
          </cell>
          <cell r="D188">
            <v>14.21</v>
          </cell>
          <cell r="E188">
            <v>14.21</v>
          </cell>
          <cell r="F188">
            <v>0</v>
          </cell>
          <cell r="G188">
            <v>154.46</v>
          </cell>
        </row>
        <row r="189">
          <cell r="B189" t="str">
            <v xml:space="preserve">01-25-5275.4   </v>
          </cell>
          <cell r="C189" t="str">
            <v xml:space="preserve">DENTAL INSURANCE - 7/1/06       </v>
          </cell>
          <cell r="D189">
            <v>0</v>
          </cell>
          <cell r="E189">
            <v>0</v>
          </cell>
          <cell r="F189">
            <v>0</v>
          </cell>
          <cell r="G189">
            <v>812.86</v>
          </cell>
        </row>
        <row r="192">
          <cell r="B192">
            <v>1243311</v>
          </cell>
          <cell r="C192" t="str">
            <v xml:space="preserve">FUEL FOR HEATING                </v>
          </cell>
          <cell r="D192">
            <v>0</v>
          </cell>
          <cell r="E192">
            <v>0</v>
          </cell>
          <cell r="F192">
            <v>0</v>
          </cell>
          <cell r="G192">
            <v>4200</v>
          </cell>
        </row>
        <row r="193">
          <cell r="B193">
            <v>1246233</v>
          </cell>
          <cell r="C193" t="str">
            <v xml:space="preserve">SUPPLIES - JANITORIAL           </v>
          </cell>
          <cell r="D193">
            <v>0</v>
          </cell>
          <cell r="E193">
            <v>0</v>
          </cell>
          <cell r="F193">
            <v>0</v>
          </cell>
          <cell r="G193">
            <v>3900</v>
          </cell>
        </row>
        <row r="206">
          <cell r="B206" t="str">
            <v xml:space="preserve">01-41-5126     </v>
          </cell>
          <cell r="C206" t="str">
            <v xml:space="preserve">BUILDING COMMISSIONER           </v>
          </cell>
          <cell r="D206">
            <v>8034</v>
          </cell>
          <cell r="E206">
            <v>8034</v>
          </cell>
          <cell r="F206">
            <v>0</v>
          </cell>
          <cell r="G206">
            <v>96408</v>
          </cell>
        </row>
        <row r="207">
          <cell r="B207" t="str">
            <v xml:space="preserve">01-41-5130     </v>
          </cell>
          <cell r="C207" t="str">
            <v xml:space="preserve">INSPECTOR - BUILDING            </v>
          </cell>
          <cell r="D207">
            <v>3393.21</v>
          </cell>
          <cell r="E207">
            <v>3393.21</v>
          </cell>
          <cell r="F207">
            <v>0</v>
          </cell>
          <cell r="G207">
            <v>39521.519999999997</v>
          </cell>
        </row>
        <row r="208">
          <cell r="B208" t="str">
            <v xml:space="preserve">01-41-5188     </v>
          </cell>
          <cell r="C208" t="str">
            <v xml:space="preserve">ADMINISTRATIVE CLERK            </v>
          </cell>
          <cell r="D208">
            <v>1930.5</v>
          </cell>
          <cell r="E208">
            <v>1930.5</v>
          </cell>
          <cell r="F208">
            <v>0</v>
          </cell>
          <cell r="G208">
            <v>75000</v>
          </cell>
        </row>
        <row r="211">
          <cell r="B211" t="str">
            <v xml:space="preserve">01-41-5201     </v>
          </cell>
          <cell r="C211" t="str">
            <v xml:space="preserve">PROFESSIONAL SERVICES           </v>
          </cell>
          <cell r="D211">
            <v>962.5</v>
          </cell>
          <cell r="E211">
            <v>962.5</v>
          </cell>
          <cell r="F211">
            <v>0</v>
          </cell>
          <cell r="G211">
            <v>15000</v>
          </cell>
        </row>
        <row r="212">
          <cell r="B212" t="str">
            <v xml:space="preserve">01-41-5201.1   </v>
          </cell>
          <cell r="C212" t="str">
            <v>HEARING OFFICER ATTORNEY BLDINGS</v>
          </cell>
          <cell r="D212">
            <v>0</v>
          </cell>
          <cell r="E212">
            <v>0</v>
          </cell>
          <cell r="F212">
            <v>0</v>
          </cell>
          <cell r="G212">
            <v>2400</v>
          </cell>
        </row>
        <row r="213">
          <cell r="B213" t="str">
            <v xml:space="preserve">01-41-5202     </v>
          </cell>
          <cell r="C213" t="str">
            <v xml:space="preserve">LEGAL SERVICES                  </v>
          </cell>
          <cell r="D213">
            <v>0</v>
          </cell>
          <cell r="E213">
            <v>0</v>
          </cell>
          <cell r="F213">
            <v>0</v>
          </cell>
          <cell r="G213">
            <v>35000</v>
          </cell>
        </row>
        <row r="214">
          <cell r="B214" t="str">
            <v xml:space="preserve">01-41-5202.1   </v>
          </cell>
          <cell r="C214" t="str">
            <v xml:space="preserve">INSPECTION - HEALTH/ELEVATORS   </v>
          </cell>
          <cell r="D214">
            <v>3800</v>
          </cell>
          <cell r="E214">
            <v>3800</v>
          </cell>
          <cell r="F214">
            <v>0</v>
          </cell>
          <cell r="G214">
            <v>7500</v>
          </cell>
        </row>
        <row r="215">
          <cell r="B215" t="str">
            <v xml:space="preserve">01-41-5202.2   </v>
          </cell>
          <cell r="C215" t="str">
            <v xml:space="preserve">INSPECTION - PLUMBING           </v>
          </cell>
          <cell r="D215">
            <v>4298.62</v>
          </cell>
          <cell r="E215">
            <v>4298.62</v>
          </cell>
          <cell r="F215">
            <v>0</v>
          </cell>
          <cell r="G215">
            <v>44850</v>
          </cell>
        </row>
        <row r="216">
          <cell r="B216" t="str">
            <v xml:space="preserve">01-41-5205     </v>
          </cell>
          <cell r="C216" t="str">
            <v xml:space="preserve">TELEPHONE                       </v>
          </cell>
          <cell r="D216">
            <v>126.94</v>
          </cell>
          <cell r="E216">
            <v>126.94</v>
          </cell>
          <cell r="F216">
            <v>0</v>
          </cell>
          <cell r="G216">
            <v>1750</v>
          </cell>
        </row>
        <row r="217">
          <cell r="B217" t="str">
            <v xml:space="preserve">01-41-5217     </v>
          </cell>
          <cell r="C217" t="str">
            <v xml:space="preserve">LIABILITY INSURANCE             </v>
          </cell>
          <cell r="D217">
            <v>0</v>
          </cell>
          <cell r="E217">
            <v>0</v>
          </cell>
          <cell r="F217">
            <v>0</v>
          </cell>
          <cell r="G217">
            <v>19910</v>
          </cell>
        </row>
        <row r="218">
          <cell r="B218" t="str">
            <v xml:space="preserve">01-41-5218     </v>
          </cell>
          <cell r="C218" t="str">
            <v xml:space="preserve">AUTOMOBILE INSURANCE            </v>
          </cell>
          <cell r="D218">
            <v>0</v>
          </cell>
          <cell r="E218">
            <v>0</v>
          </cell>
          <cell r="F218">
            <v>0</v>
          </cell>
          <cell r="G218">
            <v>2000</v>
          </cell>
        </row>
        <row r="219">
          <cell r="B219" t="str">
            <v xml:space="preserve">01-41-5219     </v>
          </cell>
          <cell r="C219" t="str">
            <v xml:space="preserve">WORKER'S COMP INS               </v>
          </cell>
          <cell r="D219">
            <v>0</v>
          </cell>
          <cell r="E219">
            <v>0</v>
          </cell>
          <cell r="F219">
            <v>0</v>
          </cell>
          <cell r="G219">
            <v>6994</v>
          </cell>
        </row>
        <row r="220">
          <cell r="B220" t="str">
            <v xml:space="preserve">01-41-5244     </v>
          </cell>
          <cell r="C220" t="str">
            <v xml:space="preserve">MAINTENANCE - OFFICE EQUIP      </v>
          </cell>
          <cell r="D220">
            <v>0</v>
          </cell>
          <cell r="E220">
            <v>0</v>
          </cell>
          <cell r="F220">
            <v>0</v>
          </cell>
          <cell r="G220">
            <v>2000</v>
          </cell>
        </row>
        <row r="221">
          <cell r="B221" t="str">
            <v xml:space="preserve">01-41-5246     </v>
          </cell>
          <cell r="C221" t="str">
            <v xml:space="preserve">INFORMATIONAL SRVCS - PROPERTY  </v>
          </cell>
          <cell r="D221">
            <v>0</v>
          </cell>
          <cell r="E221">
            <v>0</v>
          </cell>
          <cell r="F221">
            <v>0</v>
          </cell>
          <cell r="G221">
            <v>6000</v>
          </cell>
        </row>
        <row r="222">
          <cell r="B222" t="str">
            <v xml:space="preserve">01-41-5247     </v>
          </cell>
          <cell r="C222" t="str">
            <v xml:space="preserve">NUSIANCE ABATEMENTS             </v>
          </cell>
          <cell r="D222">
            <v>0</v>
          </cell>
          <cell r="E222">
            <v>0</v>
          </cell>
          <cell r="F222">
            <v>0</v>
          </cell>
          <cell r="G222">
            <v>500</v>
          </cell>
        </row>
        <row r="223">
          <cell r="B223" t="str">
            <v xml:space="preserve">01-41-5253     </v>
          </cell>
          <cell r="C223" t="str">
            <v xml:space="preserve">SEMINARS/CONFERENCES            </v>
          </cell>
          <cell r="D223">
            <v>0</v>
          </cell>
          <cell r="E223">
            <v>0</v>
          </cell>
          <cell r="F223">
            <v>0</v>
          </cell>
          <cell r="G223">
            <v>5000</v>
          </cell>
        </row>
        <row r="224">
          <cell r="B224" t="str">
            <v xml:space="preserve">01-41-5255     </v>
          </cell>
          <cell r="C224" t="str">
            <v xml:space="preserve">TRAVEL EXPENSE                  </v>
          </cell>
          <cell r="D224">
            <v>0</v>
          </cell>
          <cell r="E224">
            <v>0</v>
          </cell>
          <cell r="F224">
            <v>0</v>
          </cell>
          <cell r="G224">
            <v>1500</v>
          </cell>
        </row>
        <row r="225">
          <cell r="B225" t="str">
            <v xml:space="preserve">01-41-5261     </v>
          </cell>
          <cell r="C225" t="str">
            <v xml:space="preserve">COMPUTER PROGRAMMING            </v>
          </cell>
          <cell r="D225">
            <v>0</v>
          </cell>
          <cell r="E225">
            <v>0</v>
          </cell>
          <cell r="F225">
            <v>0</v>
          </cell>
          <cell r="G225">
            <v>5000</v>
          </cell>
        </row>
        <row r="226">
          <cell r="B226" t="str">
            <v xml:space="preserve">01-41-5271     </v>
          </cell>
          <cell r="C226" t="str">
            <v xml:space="preserve">DUES &amp; PUBLICATIONS             </v>
          </cell>
          <cell r="D226">
            <v>0</v>
          </cell>
          <cell r="E226">
            <v>0</v>
          </cell>
          <cell r="F226">
            <v>0</v>
          </cell>
          <cell r="G226">
            <v>2000</v>
          </cell>
        </row>
        <row r="227">
          <cell r="B227" t="str">
            <v xml:space="preserve">01-41-5272     </v>
          </cell>
          <cell r="C227" t="str">
            <v xml:space="preserve">POSTAGE                         </v>
          </cell>
          <cell r="D227">
            <v>12</v>
          </cell>
          <cell r="E227">
            <v>12</v>
          </cell>
          <cell r="F227">
            <v>0</v>
          </cell>
          <cell r="G227">
            <v>1000</v>
          </cell>
        </row>
        <row r="228">
          <cell r="B228" t="str">
            <v xml:space="preserve">01-41-5275     </v>
          </cell>
          <cell r="C228" t="str">
            <v xml:space="preserve">EMPLOYEE HEALTH CARE PLAN       </v>
          </cell>
          <cell r="D228">
            <v>3945.36</v>
          </cell>
          <cell r="E228">
            <v>3945.36</v>
          </cell>
          <cell r="F228">
            <v>0</v>
          </cell>
          <cell r="G228">
            <v>63124.19</v>
          </cell>
        </row>
        <row r="229">
          <cell r="B229" t="str">
            <v xml:space="preserve">01-41-5275.2   </v>
          </cell>
          <cell r="C229" t="str">
            <v xml:space="preserve">EMPLOYEE LIFE INSURANCE         </v>
          </cell>
          <cell r="D229">
            <v>199.67</v>
          </cell>
          <cell r="E229">
            <v>199.67</v>
          </cell>
          <cell r="F229">
            <v>0</v>
          </cell>
          <cell r="G229">
            <v>99.3</v>
          </cell>
        </row>
        <row r="230">
          <cell r="B230" t="str">
            <v xml:space="preserve">01-41-5275.3   </v>
          </cell>
          <cell r="C230" t="str">
            <v xml:space="preserve">EMPLOYEE VISION INSURANCE       </v>
          </cell>
          <cell r="D230">
            <v>36.93</v>
          </cell>
          <cell r="E230">
            <v>36.93</v>
          </cell>
          <cell r="F230">
            <v>0</v>
          </cell>
          <cell r="G230">
            <v>556.17999999999995</v>
          </cell>
        </row>
        <row r="231">
          <cell r="B231" t="str">
            <v xml:space="preserve">01-41-5275.4   </v>
          </cell>
          <cell r="C231" t="str">
            <v xml:space="preserve">DENTAL INSURANCE - 7/1/06       </v>
          </cell>
          <cell r="D231">
            <v>0</v>
          </cell>
          <cell r="E231">
            <v>0</v>
          </cell>
          <cell r="F231">
            <v>0</v>
          </cell>
          <cell r="G231">
            <v>2652.37</v>
          </cell>
        </row>
        <row r="234">
          <cell r="B234" t="str">
            <v xml:space="preserve">01-41-5302     </v>
          </cell>
          <cell r="C234" t="str">
            <v xml:space="preserve">GAS/OIL                         </v>
          </cell>
          <cell r="D234">
            <v>0</v>
          </cell>
          <cell r="E234">
            <v>0</v>
          </cell>
          <cell r="F234">
            <v>0</v>
          </cell>
          <cell r="G234">
            <v>6500</v>
          </cell>
        </row>
        <row r="235">
          <cell r="B235" t="str">
            <v xml:space="preserve">01-41-5306     </v>
          </cell>
          <cell r="C235" t="str">
            <v xml:space="preserve">UNIFORMS                        </v>
          </cell>
          <cell r="D235">
            <v>0</v>
          </cell>
          <cell r="E235">
            <v>0</v>
          </cell>
          <cell r="F235">
            <v>0</v>
          </cell>
          <cell r="G235">
            <v>1500</v>
          </cell>
        </row>
        <row r="236">
          <cell r="B236" t="str">
            <v xml:space="preserve">01-41-5316     </v>
          </cell>
          <cell r="C236" t="str">
            <v xml:space="preserve">SUPPLIES - OFFICE               </v>
          </cell>
          <cell r="D236">
            <v>1861.08</v>
          </cell>
          <cell r="E236">
            <v>1861.08</v>
          </cell>
          <cell r="F236">
            <v>0</v>
          </cell>
          <cell r="G236">
            <v>3000</v>
          </cell>
        </row>
        <row r="237">
          <cell r="B237" t="str">
            <v xml:space="preserve">01-41-5316.1   </v>
          </cell>
          <cell r="C237" t="str">
            <v xml:space="preserve">SUPPLIES - ZONING               </v>
          </cell>
          <cell r="D237">
            <v>0</v>
          </cell>
          <cell r="E237">
            <v>0</v>
          </cell>
          <cell r="F237">
            <v>0</v>
          </cell>
          <cell r="G237">
            <v>500</v>
          </cell>
        </row>
        <row r="238">
          <cell r="B238" t="str">
            <v xml:space="preserve">01-41-5323     </v>
          </cell>
          <cell r="C238" t="str">
            <v xml:space="preserve">MEDICAL EXAMS                   </v>
          </cell>
          <cell r="D238">
            <v>0</v>
          </cell>
          <cell r="E238">
            <v>0</v>
          </cell>
          <cell r="F238">
            <v>0</v>
          </cell>
          <cell r="G238">
            <v>250</v>
          </cell>
        </row>
        <row r="241">
          <cell r="B241" t="str">
            <v xml:space="preserve">01-41-5411     </v>
          </cell>
          <cell r="C241" t="str">
            <v xml:space="preserve">OFFICE EQUIPMENT                </v>
          </cell>
          <cell r="D241">
            <v>0</v>
          </cell>
          <cell r="E241">
            <v>0</v>
          </cell>
          <cell r="F241">
            <v>0</v>
          </cell>
          <cell r="G241">
            <v>2500</v>
          </cell>
        </row>
        <row r="242">
          <cell r="B242" t="str">
            <v xml:space="preserve">01-41-5413     </v>
          </cell>
          <cell r="C242" t="str">
            <v xml:space="preserve">COMPUTER HARDWARE/SOFTWARE      </v>
          </cell>
          <cell r="D242">
            <v>0</v>
          </cell>
          <cell r="E242">
            <v>0</v>
          </cell>
          <cell r="F242">
            <v>0</v>
          </cell>
          <cell r="G242">
            <v>2500</v>
          </cell>
        </row>
        <row r="245">
          <cell r="B245" t="str">
            <v xml:space="preserve">01-41-5505     </v>
          </cell>
          <cell r="C245" t="str">
            <v xml:space="preserve">CONTINGENCY                     </v>
          </cell>
          <cell r="D245">
            <v>0</v>
          </cell>
          <cell r="E245">
            <v>0</v>
          </cell>
          <cell r="F245">
            <v>0</v>
          </cell>
          <cell r="G245">
            <v>2535.65</v>
          </cell>
        </row>
        <row r="250">
          <cell r="B250" t="str">
            <v xml:space="preserve">01-42-5134     </v>
          </cell>
          <cell r="C250" t="str">
            <v xml:space="preserve">CHIEF                           </v>
          </cell>
          <cell r="D250">
            <v>13388.79</v>
          </cell>
          <cell r="E250">
            <v>13388.79</v>
          </cell>
          <cell r="F250">
            <v>0</v>
          </cell>
          <cell r="G250">
            <v>123590</v>
          </cell>
        </row>
        <row r="251">
          <cell r="B251" t="str">
            <v xml:space="preserve">01-42-5135     </v>
          </cell>
          <cell r="C251" t="str">
            <v xml:space="preserve">DEPUTY CHIEF                    </v>
          </cell>
          <cell r="D251">
            <v>9575.7199999999993</v>
          </cell>
          <cell r="E251">
            <v>9575.7199999999993</v>
          </cell>
          <cell r="F251">
            <v>0</v>
          </cell>
          <cell r="G251">
            <v>116327.01</v>
          </cell>
        </row>
        <row r="252">
          <cell r="B252" t="str">
            <v xml:space="preserve">01-42-5136     </v>
          </cell>
          <cell r="C252" t="str">
            <v xml:space="preserve">CAPTAINS                        </v>
          </cell>
          <cell r="D252">
            <v>36248.69</v>
          </cell>
          <cell r="E252">
            <v>36248.69</v>
          </cell>
          <cell r="F252">
            <v>0</v>
          </cell>
          <cell r="G252">
            <v>320460.09000000003</v>
          </cell>
        </row>
        <row r="253">
          <cell r="B253" t="str">
            <v xml:space="preserve">01-42-5137     </v>
          </cell>
          <cell r="C253" t="str">
            <v xml:space="preserve">LIEUTENANTS                     </v>
          </cell>
          <cell r="D253">
            <v>12161.53</v>
          </cell>
          <cell r="E253">
            <v>12161.53</v>
          </cell>
          <cell r="F253">
            <v>0</v>
          </cell>
          <cell r="G253">
            <v>196180.04</v>
          </cell>
        </row>
        <row r="254">
          <cell r="B254" t="str">
            <v xml:space="preserve">01-42-5137.1   </v>
          </cell>
          <cell r="C254" t="str">
            <v xml:space="preserve">LIEUTENANTS - SICK TIME OFF     </v>
          </cell>
          <cell r="D254">
            <v>1880.37</v>
          </cell>
          <cell r="E254">
            <v>1880.37</v>
          </cell>
          <cell r="F254">
            <v>0</v>
          </cell>
          <cell r="G254">
            <v>0</v>
          </cell>
        </row>
        <row r="255">
          <cell r="B255" t="str">
            <v xml:space="preserve">01-42-5137.2   </v>
          </cell>
          <cell r="C255" t="str">
            <v xml:space="preserve">LIEUTENANTS - VACATION          </v>
          </cell>
          <cell r="D255">
            <v>906.9</v>
          </cell>
          <cell r="E255">
            <v>906.9</v>
          </cell>
          <cell r="F255">
            <v>0</v>
          </cell>
          <cell r="G255">
            <v>0</v>
          </cell>
        </row>
        <row r="256">
          <cell r="B256" t="str">
            <v xml:space="preserve">01-42-5145     </v>
          </cell>
          <cell r="C256" t="str">
            <v xml:space="preserve">GRANT WRITER                    </v>
          </cell>
          <cell r="D256">
            <v>0</v>
          </cell>
          <cell r="E256">
            <v>0</v>
          </cell>
          <cell r="F256">
            <v>0</v>
          </cell>
          <cell r="G256">
            <v>7000</v>
          </cell>
        </row>
        <row r="257">
          <cell r="B257" t="str">
            <v xml:space="preserve">01-42-5146     </v>
          </cell>
          <cell r="C257" t="str">
            <v xml:space="preserve">HOLIDAY PAY                     </v>
          </cell>
          <cell r="D257">
            <v>0</v>
          </cell>
          <cell r="E257">
            <v>0</v>
          </cell>
          <cell r="F257">
            <v>0</v>
          </cell>
          <cell r="G257">
            <v>105000</v>
          </cell>
        </row>
        <row r="258">
          <cell r="B258" t="str">
            <v xml:space="preserve">01-42-5148     </v>
          </cell>
          <cell r="C258" t="str">
            <v xml:space="preserve">OVERTIME                        </v>
          </cell>
          <cell r="D258">
            <v>15477.66</v>
          </cell>
          <cell r="E258">
            <v>15477.66</v>
          </cell>
          <cell r="F258">
            <v>0</v>
          </cell>
          <cell r="G258">
            <v>150000</v>
          </cell>
        </row>
        <row r="259">
          <cell r="B259" t="str">
            <v xml:space="preserve">01-42-5150     </v>
          </cell>
          <cell r="C259" t="str">
            <v xml:space="preserve">EDUCATION INCENTIVE             </v>
          </cell>
          <cell r="D259">
            <v>0</v>
          </cell>
          <cell r="E259">
            <v>0</v>
          </cell>
          <cell r="F259">
            <v>0</v>
          </cell>
          <cell r="G259">
            <v>3000</v>
          </cell>
        </row>
        <row r="260">
          <cell r="B260" t="str">
            <v xml:space="preserve">01-42-5156     </v>
          </cell>
          <cell r="C260" t="str">
            <v xml:space="preserve">FIREFIGHTERS                    </v>
          </cell>
          <cell r="D260">
            <v>92666.53</v>
          </cell>
          <cell r="E260">
            <v>92666.53</v>
          </cell>
          <cell r="F260">
            <v>0</v>
          </cell>
          <cell r="G260">
            <v>1396815.02</v>
          </cell>
        </row>
        <row r="261">
          <cell r="B261" t="str">
            <v xml:space="preserve">01-42-5156.1   </v>
          </cell>
          <cell r="C261" t="str">
            <v xml:space="preserve">FIREFIGHTERS - SICK TIME OFF    </v>
          </cell>
          <cell r="D261">
            <v>13364.11</v>
          </cell>
          <cell r="E261">
            <v>13364.11</v>
          </cell>
          <cell r="F261">
            <v>0</v>
          </cell>
          <cell r="G261">
            <v>0</v>
          </cell>
        </row>
        <row r="262">
          <cell r="B262" t="str">
            <v xml:space="preserve">01-42-5156.2   </v>
          </cell>
          <cell r="C262" t="str">
            <v xml:space="preserve">FIREFIGHTERS - VACATION         </v>
          </cell>
          <cell r="D262">
            <v>16048.13</v>
          </cell>
          <cell r="E262">
            <v>16048.13</v>
          </cell>
          <cell r="F262">
            <v>0</v>
          </cell>
          <cell r="G262">
            <v>0</v>
          </cell>
        </row>
        <row r="263">
          <cell r="B263" t="str">
            <v xml:space="preserve">01-42-5157     </v>
          </cell>
          <cell r="C263" t="str">
            <v xml:space="preserve">PARAMEDICS                      </v>
          </cell>
          <cell r="D263">
            <v>0</v>
          </cell>
          <cell r="E263">
            <v>0</v>
          </cell>
          <cell r="F263">
            <v>0</v>
          </cell>
          <cell r="G263">
            <v>10000</v>
          </cell>
        </row>
        <row r="264">
          <cell r="B264" t="str">
            <v xml:space="preserve">01-42-5158     </v>
          </cell>
          <cell r="C264" t="str">
            <v xml:space="preserve">TRAINING OFFICER                </v>
          </cell>
          <cell r="D264">
            <v>0</v>
          </cell>
          <cell r="E264">
            <v>0</v>
          </cell>
          <cell r="F264">
            <v>0</v>
          </cell>
          <cell r="G264">
            <v>1500</v>
          </cell>
        </row>
        <row r="265">
          <cell r="B265" t="str">
            <v xml:space="preserve">01-42-5160     </v>
          </cell>
          <cell r="C265" t="str">
            <v xml:space="preserve">DAY AMBULANCE LABOR             </v>
          </cell>
          <cell r="D265">
            <v>490</v>
          </cell>
          <cell r="E265">
            <v>490</v>
          </cell>
          <cell r="F265">
            <v>0</v>
          </cell>
          <cell r="G265">
            <v>0</v>
          </cell>
        </row>
        <row r="266">
          <cell r="B266" t="str">
            <v xml:space="preserve">01-42-5162     </v>
          </cell>
          <cell r="C266" t="str">
            <v xml:space="preserve">INSPECTOR                       </v>
          </cell>
          <cell r="D266">
            <v>14129.76</v>
          </cell>
          <cell r="E266">
            <v>14129.76</v>
          </cell>
          <cell r="F266">
            <v>0</v>
          </cell>
          <cell r="G266">
            <v>102455.03</v>
          </cell>
        </row>
        <row r="267">
          <cell r="B267" t="str">
            <v xml:space="preserve">01-42-5164     </v>
          </cell>
          <cell r="C267" t="str">
            <v xml:space="preserve">MECHANIC                        </v>
          </cell>
          <cell r="D267">
            <v>0</v>
          </cell>
          <cell r="E267">
            <v>0</v>
          </cell>
          <cell r="F267">
            <v>0</v>
          </cell>
          <cell r="G267">
            <v>9000</v>
          </cell>
        </row>
        <row r="268">
          <cell r="B268" t="str">
            <v xml:space="preserve">01-42-5168     </v>
          </cell>
          <cell r="C268" t="str">
            <v xml:space="preserve">EMS COORDINATOR                 </v>
          </cell>
          <cell r="D268">
            <v>0</v>
          </cell>
          <cell r="E268">
            <v>0</v>
          </cell>
          <cell r="F268">
            <v>0</v>
          </cell>
          <cell r="G268">
            <v>2000</v>
          </cell>
        </row>
        <row r="269">
          <cell r="B269" t="str">
            <v xml:space="preserve">01-42-5180     </v>
          </cell>
          <cell r="C269" t="str">
            <v xml:space="preserve">FIRE PENSION CONTRIBUTION       </v>
          </cell>
          <cell r="D269">
            <v>0</v>
          </cell>
          <cell r="E269">
            <v>0</v>
          </cell>
          <cell r="F269">
            <v>0</v>
          </cell>
          <cell r="G269">
            <v>1915125.75</v>
          </cell>
        </row>
        <row r="270">
          <cell r="B270" t="str">
            <v xml:space="preserve">01-42-5188     </v>
          </cell>
          <cell r="C270" t="str">
            <v xml:space="preserve">ADMINISTRATIVE CLERK            </v>
          </cell>
          <cell r="D270">
            <v>3850.78</v>
          </cell>
          <cell r="E270">
            <v>3850.78</v>
          </cell>
          <cell r="F270">
            <v>0</v>
          </cell>
          <cell r="G270">
            <v>46551.4</v>
          </cell>
        </row>
        <row r="273">
          <cell r="B273" t="str">
            <v xml:space="preserve">01-42-5202     </v>
          </cell>
          <cell r="C273" t="str">
            <v>LEGAL/PROFESSNL SRVCS-FIRE PENSN</v>
          </cell>
          <cell r="D273">
            <v>0</v>
          </cell>
          <cell r="E273">
            <v>0</v>
          </cell>
          <cell r="F273">
            <v>0</v>
          </cell>
          <cell r="G273">
            <v>25000</v>
          </cell>
        </row>
        <row r="274">
          <cell r="B274" t="str">
            <v xml:space="preserve">01-42-5205     </v>
          </cell>
          <cell r="C274" t="str">
            <v xml:space="preserve">TELEPHONE                       </v>
          </cell>
          <cell r="D274">
            <v>2198.23</v>
          </cell>
          <cell r="E274">
            <v>2198.23</v>
          </cell>
          <cell r="F274">
            <v>0</v>
          </cell>
          <cell r="G274">
            <v>24000</v>
          </cell>
        </row>
        <row r="275">
          <cell r="B275" t="str">
            <v xml:space="preserve">01-42-5217     </v>
          </cell>
          <cell r="C275" t="str">
            <v xml:space="preserve">LIABILITY INSURANCE             </v>
          </cell>
          <cell r="D275">
            <v>0</v>
          </cell>
          <cell r="E275">
            <v>0</v>
          </cell>
          <cell r="F275">
            <v>0</v>
          </cell>
          <cell r="G275">
            <v>63000</v>
          </cell>
        </row>
        <row r="276">
          <cell r="B276" t="str">
            <v xml:space="preserve">01-42-5219     </v>
          </cell>
          <cell r="C276" t="str">
            <v xml:space="preserve">WORKMENS COMPENSATION INSURANCE </v>
          </cell>
          <cell r="D276">
            <v>19520.12</v>
          </cell>
          <cell r="E276">
            <v>19520.12</v>
          </cell>
          <cell r="F276">
            <v>0</v>
          </cell>
          <cell r="G276">
            <v>217425</v>
          </cell>
        </row>
        <row r="277">
          <cell r="B277" t="str">
            <v xml:space="preserve">01-42-5223     </v>
          </cell>
          <cell r="C277" t="str">
            <v xml:space="preserve">ASSESSMENT DIVISION 20          </v>
          </cell>
          <cell r="D277">
            <v>6000</v>
          </cell>
          <cell r="E277">
            <v>6000</v>
          </cell>
          <cell r="F277">
            <v>0</v>
          </cell>
          <cell r="G277">
            <v>10900</v>
          </cell>
        </row>
        <row r="278">
          <cell r="B278" t="str">
            <v xml:space="preserve">01-42-5224     </v>
          </cell>
          <cell r="C278" t="str">
            <v>WELLNESS MEDICAL EXAM-VACCINATNS</v>
          </cell>
          <cell r="D278">
            <v>0</v>
          </cell>
          <cell r="E278">
            <v>0</v>
          </cell>
          <cell r="F278">
            <v>0</v>
          </cell>
          <cell r="G278">
            <v>10000</v>
          </cell>
        </row>
        <row r="279">
          <cell r="B279" t="str">
            <v xml:space="preserve">01-42-5231     </v>
          </cell>
          <cell r="C279" t="str">
            <v xml:space="preserve">R&amp;M BREATHING EQUIPMENT         </v>
          </cell>
          <cell r="D279">
            <v>67.8</v>
          </cell>
          <cell r="E279">
            <v>67.8</v>
          </cell>
          <cell r="F279">
            <v>0</v>
          </cell>
          <cell r="G279">
            <v>17600</v>
          </cell>
        </row>
        <row r="280">
          <cell r="B280" t="str">
            <v xml:space="preserve">01-42-5240     </v>
          </cell>
          <cell r="C280" t="str">
            <v xml:space="preserve">REPAIR/MAINT - BUILDINGS        </v>
          </cell>
          <cell r="D280">
            <v>4541.33</v>
          </cell>
          <cell r="E280">
            <v>4541.33</v>
          </cell>
          <cell r="F280">
            <v>0</v>
          </cell>
          <cell r="G280">
            <v>35800</v>
          </cell>
        </row>
        <row r="281">
          <cell r="B281" t="str">
            <v xml:space="preserve">01-42-5241     </v>
          </cell>
          <cell r="C281" t="str">
            <v xml:space="preserve">REPAIR/MAINT - GROUNDS          </v>
          </cell>
          <cell r="D281">
            <v>0</v>
          </cell>
          <cell r="E281">
            <v>0</v>
          </cell>
          <cell r="F281">
            <v>0</v>
          </cell>
          <cell r="G281">
            <v>3000</v>
          </cell>
        </row>
        <row r="282">
          <cell r="B282" t="str">
            <v xml:space="preserve">01-42-5242     </v>
          </cell>
          <cell r="C282" t="str">
            <v xml:space="preserve">REPAIR/MAINT - RADIO EQUIP      </v>
          </cell>
          <cell r="D282">
            <v>1755.03</v>
          </cell>
          <cell r="E282">
            <v>1755.03</v>
          </cell>
          <cell r="F282">
            <v>0</v>
          </cell>
          <cell r="G282">
            <v>24000</v>
          </cell>
        </row>
        <row r="283">
          <cell r="B283" t="str">
            <v xml:space="preserve">01-42-5243     </v>
          </cell>
          <cell r="C283" t="str">
            <v xml:space="preserve">REPAIR/MAINT - FIRE EQUIP       </v>
          </cell>
          <cell r="D283">
            <v>0</v>
          </cell>
          <cell r="E283">
            <v>0</v>
          </cell>
          <cell r="F283">
            <v>0</v>
          </cell>
          <cell r="G283">
            <v>11000</v>
          </cell>
        </row>
        <row r="284">
          <cell r="B284" t="str">
            <v xml:space="preserve">01-42-5244     </v>
          </cell>
          <cell r="C284" t="str">
            <v xml:space="preserve">REPAIR/MAINT - OFFICE EQUIP     </v>
          </cell>
          <cell r="D284">
            <v>0</v>
          </cell>
          <cell r="E284">
            <v>0</v>
          </cell>
          <cell r="F284">
            <v>0</v>
          </cell>
          <cell r="G284">
            <v>11000</v>
          </cell>
        </row>
        <row r="285">
          <cell r="B285" t="str">
            <v xml:space="preserve">01-42-5245     </v>
          </cell>
          <cell r="C285" t="str">
            <v xml:space="preserve">REPAIR/MAINT - COMPUTERS        </v>
          </cell>
          <cell r="D285">
            <v>1455.74</v>
          </cell>
          <cell r="E285">
            <v>1455.74</v>
          </cell>
          <cell r="F285">
            <v>0</v>
          </cell>
          <cell r="G285">
            <v>7000</v>
          </cell>
        </row>
        <row r="286">
          <cell r="B286" t="str">
            <v xml:space="preserve">01-42-5247     </v>
          </cell>
          <cell r="C286" t="str">
            <v xml:space="preserve">REPAIR/MAINT - FUEL TANKS PUMP  </v>
          </cell>
          <cell r="D286">
            <v>0</v>
          </cell>
          <cell r="E286">
            <v>0</v>
          </cell>
          <cell r="F286">
            <v>0</v>
          </cell>
          <cell r="G286">
            <v>16000</v>
          </cell>
        </row>
        <row r="287">
          <cell r="B287" t="str">
            <v xml:space="preserve">01-42-5248     </v>
          </cell>
          <cell r="C287" t="str">
            <v xml:space="preserve">REPAIR/MAINT - PARAMEDIC EQUIP  </v>
          </cell>
          <cell r="D287">
            <v>1800</v>
          </cell>
          <cell r="E287">
            <v>1800</v>
          </cell>
          <cell r="F287">
            <v>0</v>
          </cell>
          <cell r="G287">
            <v>4400</v>
          </cell>
        </row>
        <row r="288">
          <cell r="B288" t="str">
            <v xml:space="preserve">01-42-5253     </v>
          </cell>
          <cell r="C288" t="str">
            <v xml:space="preserve">SEMINARS/CONFERENCES            </v>
          </cell>
          <cell r="D288">
            <v>75</v>
          </cell>
          <cell r="E288">
            <v>75</v>
          </cell>
          <cell r="F288">
            <v>0</v>
          </cell>
          <cell r="G288">
            <v>5000</v>
          </cell>
        </row>
        <row r="289">
          <cell r="B289" t="str">
            <v xml:space="preserve">01-42-5255     </v>
          </cell>
          <cell r="C289" t="str">
            <v xml:space="preserve">TRAVEL EXPENSE                  </v>
          </cell>
          <cell r="D289">
            <v>70.150000000000006</v>
          </cell>
          <cell r="E289">
            <v>70.150000000000006</v>
          </cell>
          <cell r="F289">
            <v>0</v>
          </cell>
          <cell r="G289">
            <v>1400</v>
          </cell>
        </row>
        <row r="290">
          <cell r="B290" t="str">
            <v xml:space="preserve">01-42-5266     </v>
          </cell>
          <cell r="C290" t="str">
            <v xml:space="preserve">TRAINING SCHOOL                 </v>
          </cell>
          <cell r="D290">
            <v>2340</v>
          </cell>
          <cell r="E290">
            <v>2340</v>
          </cell>
          <cell r="F290">
            <v>0</v>
          </cell>
          <cell r="G290">
            <v>36790</v>
          </cell>
        </row>
        <row r="291">
          <cell r="B291" t="str">
            <v xml:space="preserve">01-42-5271     </v>
          </cell>
          <cell r="C291" t="str">
            <v xml:space="preserve">DUES &amp; PUBLICATIONS             </v>
          </cell>
          <cell r="D291">
            <v>0</v>
          </cell>
          <cell r="E291">
            <v>0</v>
          </cell>
          <cell r="F291">
            <v>0</v>
          </cell>
          <cell r="G291">
            <v>4100</v>
          </cell>
        </row>
        <row r="292">
          <cell r="B292" t="str">
            <v xml:space="preserve">01-42-5272     </v>
          </cell>
          <cell r="C292" t="str">
            <v xml:space="preserve">POSTAGE                         </v>
          </cell>
          <cell r="D292">
            <v>32.25</v>
          </cell>
          <cell r="E292">
            <v>32.25</v>
          </cell>
          <cell r="F292">
            <v>0</v>
          </cell>
          <cell r="G292">
            <v>900</v>
          </cell>
        </row>
        <row r="293">
          <cell r="B293" t="str">
            <v xml:space="preserve">01-42-5275     </v>
          </cell>
          <cell r="C293" t="str">
            <v xml:space="preserve">EMPLOYEE HEALTH CARE PLAN       </v>
          </cell>
          <cell r="D293">
            <v>49713.23</v>
          </cell>
          <cell r="E293">
            <v>49713.23</v>
          </cell>
          <cell r="F293">
            <v>0</v>
          </cell>
          <cell r="G293">
            <v>520254.03</v>
          </cell>
        </row>
        <row r="294">
          <cell r="B294" t="str">
            <v xml:space="preserve">01-42-5275.2   </v>
          </cell>
          <cell r="C294" t="str">
            <v xml:space="preserve">EMPLOYEE LIFE INSURANCE         </v>
          </cell>
          <cell r="D294">
            <v>2876.37</v>
          </cell>
          <cell r="E294">
            <v>2876.37</v>
          </cell>
          <cell r="F294">
            <v>0</v>
          </cell>
          <cell r="G294">
            <v>459.7</v>
          </cell>
        </row>
        <row r="295">
          <cell r="B295" t="str">
            <v xml:space="preserve">01-42-5275.3   </v>
          </cell>
          <cell r="C295" t="str">
            <v xml:space="preserve">EMPLOYEE VISION INSURANCE       </v>
          </cell>
          <cell r="D295">
            <v>437.64</v>
          </cell>
          <cell r="E295">
            <v>437.64</v>
          </cell>
          <cell r="F295">
            <v>0</v>
          </cell>
          <cell r="G295">
            <v>4891.4799999999996</v>
          </cell>
        </row>
        <row r="296">
          <cell r="B296" t="str">
            <v xml:space="preserve">01-42-5275.4   </v>
          </cell>
          <cell r="C296" t="str">
            <v xml:space="preserve">DENTAL INSURANCE - 7/1/06       </v>
          </cell>
          <cell r="D296">
            <v>0</v>
          </cell>
          <cell r="E296">
            <v>0</v>
          </cell>
          <cell r="F296">
            <v>0</v>
          </cell>
          <cell r="G296">
            <v>30083.56</v>
          </cell>
        </row>
        <row r="297">
          <cell r="B297" t="str">
            <v xml:space="preserve">01-42-5276     </v>
          </cell>
          <cell r="C297" t="str">
            <v xml:space="preserve">RETIREE HEALTH CARE PLAN        </v>
          </cell>
          <cell r="D297">
            <v>2420.41</v>
          </cell>
          <cell r="E297">
            <v>2420.41</v>
          </cell>
          <cell r="F297">
            <v>0</v>
          </cell>
          <cell r="G297">
            <v>46396.85</v>
          </cell>
        </row>
        <row r="298">
          <cell r="B298" t="str">
            <v xml:space="preserve">01-42-5276.4   </v>
          </cell>
          <cell r="C298" t="str">
            <v xml:space="preserve">RETIREE DENTAL INS - 7/1/06     </v>
          </cell>
          <cell r="D298">
            <v>549.42999999999995</v>
          </cell>
          <cell r="E298">
            <v>549.42999999999995</v>
          </cell>
          <cell r="F298">
            <v>0</v>
          </cell>
          <cell r="G298">
            <v>14194.42</v>
          </cell>
        </row>
        <row r="299">
          <cell r="B299" t="str">
            <v xml:space="preserve">01-42-5287     </v>
          </cell>
          <cell r="C299" t="str">
            <v xml:space="preserve">GAS FOR HEATING                 </v>
          </cell>
          <cell r="D299">
            <v>0</v>
          </cell>
          <cell r="E299">
            <v>0</v>
          </cell>
          <cell r="F299">
            <v>0</v>
          </cell>
          <cell r="G299">
            <v>6000</v>
          </cell>
        </row>
        <row r="300">
          <cell r="B300" t="str">
            <v xml:space="preserve">01-42-5290     </v>
          </cell>
          <cell r="C300" t="str">
            <v xml:space="preserve">OTHER CONTRACTUAL               </v>
          </cell>
          <cell r="D300">
            <v>27.77</v>
          </cell>
          <cell r="E300">
            <v>27.77</v>
          </cell>
          <cell r="F300">
            <v>0</v>
          </cell>
          <cell r="G300">
            <v>10000</v>
          </cell>
        </row>
        <row r="303">
          <cell r="B303" t="str">
            <v xml:space="preserve">01-42-5302     </v>
          </cell>
          <cell r="C303" t="str">
            <v xml:space="preserve">GAS/OIL                         </v>
          </cell>
          <cell r="D303">
            <v>30.94</v>
          </cell>
          <cell r="E303">
            <v>30.94</v>
          </cell>
          <cell r="F303">
            <v>0</v>
          </cell>
          <cell r="G303">
            <v>18000</v>
          </cell>
        </row>
        <row r="304">
          <cell r="B304" t="str">
            <v xml:space="preserve">01-42-5306     </v>
          </cell>
          <cell r="C304" t="str">
            <v xml:space="preserve">UNIFORMS                        </v>
          </cell>
          <cell r="D304">
            <v>1139.46</v>
          </cell>
          <cell r="E304">
            <v>1139.46</v>
          </cell>
          <cell r="F304">
            <v>0</v>
          </cell>
          <cell r="G304">
            <v>33200</v>
          </cell>
        </row>
        <row r="305">
          <cell r="B305" t="str">
            <v xml:space="preserve">01-42-5312     </v>
          </cell>
          <cell r="C305" t="str">
            <v xml:space="preserve">SUPPLIES - JANITORIAL           </v>
          </cell>
          <cell r="D305">
            <v>320.24</v>
          </cell>
          <cell r="E305">
            <v>320.24</v>
          </cell>
          <cell r="F305">
            <v>0</v>
          </cell>
          <cell r="G305">
            <v>9000</v>
          </cell>
        </row>
        <row r="306">
          <cell r="B306" t="str">
            <v xml:space="preserve">01-42-5314     </v>
          </cell>
          <cell r="C306" t="str">
            <v xml:space="preserve">SUPPLIES - FIRE PREVENTION      </v>
          </cell>
          <cell r="D306">
            <v>2708.37</v>
          </cell>
          <cell r="E306">
            <v>2708.37</v>
          </cell>
          <cell r="F306">
            <v>0</v>
          </cell>
          <cell r="G306">
            <v>8625</v>
          </cell>
        </row>
        <row r="307">
          <cell r="B307" t="str">
            <v xml:space="preserve">01-42-5316     </v>
          </cell>
          <cell r="C307" t="str">
            <v xml:space="preserve">SUPPLIES - OFFICE               </v>
          </cell>
          <cell r="D307">
            <v>143.19</v>
          </cell>
          <cell r="E307">
            <v>143.19</v>
          </cell>
          <cell r="F307">
            <v>0</v>
          </cell>
          <cell r="G307">
            <v>6500</v>
          </cell>
        </row>
        <row r="308">
          <cell r="B308" t="str">
            <v xml:space="preserve">01-42-5318     </v>
          </cell>
          <cell r="C308" t="str">
            <v xml:space="preserve">SUPPLIES - PARAMEDICS           </v>
          </cell>
          <cell r="D308">
            <v>574.77</v>
          </cell>
          <cell r="E308">
            <v>574.77</v>
          </cell>
          <cell r="F308">
            <v>0</v>
          </cell>
          <cell r="G308">
            <v>10422</v>
          </cell>
        </row>
        <row r="309">
          <cell r="B309" t="str">
            <v xml:space="preserve">01-42-5320     </v>
          </cell>
          <cell r="C309" t="str">
            <v xml:space="preserve">PHOTOGRAPHY                     </v>
          </cell>
          <cell r="D309">
            <v>30.97</v>
          </cell>
          <cell r="E309">
            <v>30.97</v>
          </cell>
          <cell r="F309">
            <v>0</v>
          </cell>
          <cell r="G309">
            <v>700</v>
          </cell>
        </row>
        <row r="310">
          <cell r="B310" t="str">
            <v xml:space="preserve">01-42-5326     </v>
          </cell>
          <cell r="C310" t="str">
            <v xml:space="preserve">TOOL &amp; SUPPLIES                 </v>
          </cell>
          <cell r="D310">
            <v>1375.73</v>
          </cell>
          <cell r="E310">
            <v>1375.73</v>
          </cell>
          <cell r="F310">
            <v>0</v>
          </cell>
          <cell r="G310">
            <v>10000</v>
          </cell>
        </row>
        <row r="311">
          <cell r="B311" t="str">
            <v xml:space="preserve">01-42-5350     </v>
          </cell>
          <cell r="C311" t="str">
            <v xml:space="preserve">R&amp;M MOTOR EQUIPMENT             </v>
          </cell>
          <cell r="D311">
            <v>482.12</v>
          </cell>
          <cell r="E311">
            <v>482.12</v>
          </cell>
          <cell r="F311">
            <v>5249.96</v>
          </cell>
          <cell r="G311">
            <v>56600</v>
          </cell>
        </row>
        <row r="314">
          <cell r="B314" t="str">
            <v xml:space="preserve">01-42-5403     </v>
          </cell>
          <cell r="C314" t="str">
            <v xml:space="preserve">BUILDING IMPROVEMENTS           </v>
          </cell>
          <cell r="D314">
            <v>0</v>
          </cell>
          <cell r="E314">
            <v>0</v>
          </cell>
          <cell r="F314">
            <v>0</v>
          </cell>
          <cell r="G314">
            <v>11250</v>
          </cell>
        </row>
        <row r="315">
          <cell r="B315" t="str">
            <v xml:space="preserve">01-42-5407     </v>
          </cell>
          <cell r="C315" t="str">
            <v xml:space="preserve">AUTOMOTIVE EQUIPMENT            </v>
          </cell>
          <cell r="D315">
            <v>0</v>
          </cell>
          <cell r="E315">
            <v>0</v>
          </cell>
          <cell r="F315">
            <v>0</v>
          </cell>
          <cell r="G315">
            <v>3000</v>
          </cell>
        </row>
        <row r="316">
          <cell r="B316" t="str">
            <v xml:space="preserve">01-42-5409     </v>
          </cell>
          <cell r="C316" t="str">
            <v xml:space="preserve">MACHINERY/EQUIPMENT             </v>
          </cell>
          <cell r="D316">
            <v>0</v>
          </cell>
          <cell r="E316">
            <v>0</v>
          </cell>
          <cell r="F316">
            <v>0</v>
          </cell>
          <cell r="G316">
            <v>15996</v>
          </cell>
        </row>
        <row r="317">
          <cell r="B317" t="str">
            <v xml:space="preserve">01-42-5411     </v>
          </cell>
          <cell r="C317" t="str">
            <v xml:space="preserve">OFFICE EQUIPMENT                </v>
          </cell>
          <cell r="D317">
            <v>320.63</v>
          </cell>
          <cell r="E317">
            <v>320.63</v>
          </cell>
          <cell r="F317">
            <v>0</v>
          </cell>
          <cell r="G317">
            <v>0</v>
          </cell>
        </row>
        <row r="318">
          <cell r="B318" t="str">
            <v xml:space="preserve">01-42-5413     </v>
          </cell>
          <cell r="C318" t="str">
            <v xml:space="preserve">COMPUTER HARDWARE/SOFTWARE      </v>
          </cell>
          <cell r="D318">
            <v>1924.66</v>
          </cell>
          <cell r="E318">
            <v>1924.66</v>
          </cell>
          <cell r="F318">
            <v>0</v>
          </cell>
          <cell r="G318">
            <v>40750</v>
          </cell>
        </row>
        <row r="319">
          <cell r="B319" t="str">
            <v xml:space="preserve">01-42-5433     </v>
          </cell>
          <cell r="C319" t="str">
            <v xml:space="preserve">MECHANIC TOOLS                  </v>
          </cell>
          <cell r="D319">
            <v>0</v>
          </cell>
          <cell r="E319">
            <v>0</v>
          </cell>
          <cell r="F319">
            <v>0</v>
          </cell>
          <cell r="G319">
            <v>15000</v>
          </cell>
        </row>
        <row r="320">
          <cell r="B320" t="str">
            <v xml:space="preserve">01-42-5445     </v>
          </cell>
          <cell r="C320" t="str">
            <v xml:space="preserve">FIRE TRAINING EQUIPMENT         </v>
          </cell>
          <cell r="D320">
            <v>0</v>
          </cell>
          <cell r="E320">
            <v>0</v>
          </cell>
          <cell r="F320">
            <v>0</v>
          </cell>
          <cell r="G320">
            <v>2300</v>
          </cell>
        </row>
        <row r="325">
          <cell r="B325" t="str">
            <v xml:space="preserve">01-46-5134     </v>
          </cell>
          <cell r="C325" t="str">
            <v xml:space="preserve">CHIEF                           </v>
          </cell>
          <cell r="D325">
            <v>10328.52</v>
          </cell>
          <cell r="E325">
            <v>10328.52</v>
          </cell>
          <cell r="F325">
            <v>0</v>
          </cell>
          <cell r="G325">
            <v>129884.41</v>
          </cell>
        </row>
        <row r="326">
          <cell r="B326" t="str">
            <v xml:space="preserve">01-46-5135     </v>
          </cell>
          <cell r="C326" t="str">
            <v xml:space="preserve">DEPUTY CHIEF                    </v>
          </cell>
          <cell r="D326">
            <v>8840.18</v>
          </cell>
          <cell r="E326">
            <v>8840.18</v>
          </cell>
          <cell r="F326">
            <v>0</v>
          </cell>
          <cell r="G326">
            <v>119269.43</v>
          </cell>
        </row>
        <row r="327">
          <cell r="B327" t="str">
            <v xml:space="preserve">01-46-5135.1   </v>
          </cell>
          <cell r="C327" t="str">
            <v xml:space="preserve">DEPUTY CHIEF - SICK TIME OFF    </v>
          </cell>
          <cell r="D327">
            <v>917.42</v>
          </cell>
          <cell r="E327">
            <v>917.42</v>
          </cell>
          <cell r="F327">
            <v>0</v>
          </cell>
          <cell r="G327">
            <v>0</v>
          </cell>
        </row>
        <row r="328">
          <cell r="B328" t="str">
            <v xml:space="preserve">01-46-5137     </v>
          </cell>
          <cell r="C328" t="str">
            <v xml:space="preserve">LIEUTENANTS                     </v>
          </cell>
          <cell r="D328">
            <v>17920.34</v>
          </cell>
          <cell r="E328">
            <v>17920.34</v>
          </cell>
          <cell r="F328">
            <v>0</v>
          </cell>
          <cell r="G328">
            <v>219043.94</v>
          </cell>
        </row>
        <row r="329">
          <cell r="B329" t="str">
            <v xml:space="preserve">01-46-5138     </v>
          </cell>
          <cell r="C329" t="str">
            <v xml:space="preserve">SERGEANTS                       </v>
          </cell>
          <cell r="D329">
            <v>41676.080000000002</v>
          </cell>
          <cell r="E329">
            <v>41676.080000000002</v>
          </cell>
          <cell r="F329">
            <v>0</v>
          </cell>
          <cell r="G329">
            <v>500113.08</v>
          </cell>
        </row>
        <row r="330">
          <cell r="B330" t="str">
            <v xml:space="preserve">01-46-5138.1   </v>
          </cell>
          <cell r="C330" t="str">
            <v xml:space="preserve">SERGEANTS - SICK TIME OFF       </v>
          </cell>
          <cell r="D330">
            <v>1444.01</v>
          </cell>
          <cell r="E330">
            <v>1444.01</v>
          </cell>
          <cell r="F330">
            <v>0</v>
          </cell>
          <cell r="G330">
            <v>0</v>
          </cell>
        </row>
        <row r="331">
          <cell r="B331" t="str">
            <v xml:space="preserve">01-46-5139     </v>
          </cell>
          <cell r="C331" t="str">
            <v xml:space="preserve">SUPERVISOR OF SUPPORT SERVICES  </v>
          </cell>
          <cell r="D331">
            <v>0</v>
          </cell>
          <cell r="E331">
            <v>0</v>
          </cell>
          <cell r="F331">
            <v>0</v>
          </cell>
          <cell r="G331">
            <v>100571.14</v>
          </cell>
        </row>
        <row r="332">
          <cell r="B332" t="str">
            <v xml:space="preserve">01-46-5140     </v>
          </cell>
          <cell r="C332" t="str">
            <v xml:space="preserve">PATROLMEN                       </v>
          </cell>
          <cell r="D332">
            <v>124604.4</v>
          </cell>
          <cell r="E332">
            <v>124604.4</v>
          </cell>
          <cell r="F332">
            <v>0</v>
          </cell>
          <cell r="G332">
            <v>1779985.62</v>
          </cell>
        </row>
        <row r="333">
          <cell r="B333" t="str">
            <v xml:space="preserve">01-46-5140.1   </v>
          </cell>
          <cell r="C333" t="str">
            <v xml:space="preserve">PATROLMEN - SICK TIME OFF       </v>
          </cell>
          <cell r="D333">
            <v>3945.79</v>
          </cell>
          <cell r="E333">
            <v>3945.79</v>
          </cell>
          <cell r="F333">
            <v>0</v>
          </cell>
          <cell r="G333">
            <v>0</v>
          </cell>
        </row>
        <row r="334">
          <cell r="B334" t="str">
            <v xml:space="preserve">01-46-5140.2   </v>
          </cell>
          <cell r="C334" t="str">
            <v xml:space="preserve">PATROLMEN - VACATION            </v>
          </cell>
          <cell r="D334">
            <v>8414.51</v>
          </cell>
          <cell r="E334">
            <v>8414.51</v>
          </cell>
          <cell r="F334">
            <v>0</v>
          </cell>
          <cell r="G334">
            <v>0</v>
          </cell>
        </row>
        <row r="335">
          <cell r="B335" t="str">
            <v xml:space="preserve">01-46-5140.3   </v>
          </cell>
          <cell r="C335" t="str">
            <v xml:space="preserve">PATROLMEN - PERSONAL TIME OFF   </v>
          </cell>
          <cell r="D335">
            <v>4935.58</v>
          </cell>
          <cell r="E335">
            <v>4935.58</v>
          </cell>
          <cell r="F335">
            <v>0</v>
          </cell>
          <cell r="G335">
            <v>0</v>
          </cell>
        </row>
        <row r="336">
          <cell r="B336" t="str">
            <v xml:space="preserve">01-46-5141     </v>
          </cell>
          <cell r="C336" t="str">
            <v xml:space="preserve">TELECOMMUNICATIONS OFFICERS     </v>
          </cell>
          <cell r="D336">
            <v>33458.660000000003</v>
          </cell>
          <cell r="E336">
            <v>33458.660000000003</v>
          </cell>
          <cell r="F336">
            <v>0</v>
          </cell>
          <cell r="G336">
            <v>320770.95</v>
          </cell>
        </row>
        <row r="337">
          <cell r="B337" t="str">
            <v xml:space="preserve">01-46-5141.1   </v>
          </cell>
          <cell r="C337" t="str">
            <v xml:space="preserve">TELECOM - SICK TIME OFF         </v>
          </cell>
          <cell r="D337">
            <v>246.74</v>
          </cell>
          <cell r="E337">
            <v>246.74</v>
          </cell>
          <cell r="F337">
            <v>0</v>
          </cell>
          <cell r="G337">
            <v>0</v>
          </cell>
        </row>
        <row r="338">
          <cell r="B338" t="str">
            <v xml:space="preserve">01-46-5141.2   </v>
          </cell>
          <cell r="C338" t="str">
            <v xml:space="preserve">TELECOM - VACATION              </v>
          </cell>
          <cell r="D338">
            <v>1233.69</v>
          </cell>
          <cell r="E338">
            <v>1233.69</v>
          </cell>
          <cell r="F338">
            <v>0</v>
          </cell>
          <cell r="G338">
            <v>0</v>
          </cell>
        </row>
        <row r="339">
          <cell r="B339" t="str">
            <v xml:space="preserve">01-46-5145     </v>
          </cell>
          <cell r="C339" t="str">
            <v xml:space="preserve">GRANT WRITER                    </v>
          </cell>
          <cell r="D339">
            <v>0</v>
          </cell>
          <cell r="E339">
            <v>0</v>
          </cell>
          <cell r="F339">
            <v>0</v>
          </cell>
          <cell r="G339">
            <v>8000</v>
          </cell>
        </row>
        <row r="340">
          <cell r="B340" t="str">
            <v xml:space="preserve">01-46-5146     </v>
          </cell>
          <cell r="C340" t="str">
            <v xml:space="preserve">HOLIDAY PAY                     </v>
          </cell>
          <cell r="D340">
            <v>0</v>
          </cell>
          <cell r="E340">
            <v>0</v>
          </cell>
          <cell r="F340">
            <v>0</v>
          </cell>
          <cell r="G340">
            <v>150000</v>
          </cell>
        </row>
        <row r="341">
          <cell r="B341" t="str">
            <v xml:space="preserve">01-46-5148     </v>
          </cell>
          <cell r="C341" t="str">
            <v xml:space="preserve">OVERTIME                        </v>
          </cell>
          <cell r="D341">
            <v>14856.66</v>
          </cell>
          <cell r="E341">
            <v>14856.66</v>
          </cell>
          <cell r="F341">
            <v>0</v>
          </cell>
          <cell r="G341">
            <v>200000</v>
          </cell>
        </row>
        <row r="342">
          <cell r="B342" t="str">
            <v xml:space="preserve">01-46-5150     </v>
          </cell>
          <cell r="C342" t="str">
            <v xml:space="preserve">INCENTIVE EDUCATIONAL DAY       </v>
          </cell>
          <cell r="D342">
            <v>0</v>
          </cell>
          <cell r="E342">
            <v>0</v>
          </cell>
          <cell r="F342">
            <v>0</v>
          </cell>
          <cell r="G342">
            <v>8000</v>
          </cell>
        </row>
        <row r="343">
          <cell r="B343" t="str">
            <v xml:space="preserve">01-46-5152     </v>
          </cell>
          <cell r="C343" t="str">
            <v xml:space="preserve">CROSSING GUARDS                 </v>
          </cell>
          <cell r="D343">
            <v>1782.96</v>
          </cell>
          <cell r="E343">
            <v>1782.96</v>
          </cell>
          <cell r="F343">
            <v>0</v>
          </cell>
          <cell r="G343">
            <v>25000</v>
          </cell>
        </row>
        <row r="344">
          <cell r="B344" t="str">
            <v xml:space="preserve">01-46-5160     </v>
          </cell>
          <cell r="C344" t="str">
            <v xml:space="preserve">POLICE - PART TIME OFFICERS     </v>
          </cell>
          <cell r="D344">
            <v>0</v>
          </cell>
          <cell r="E344">
            <v>0</v>
          </cell>
          <cell r="F344">
            <v>0</v>
          </cell>
          <cell r="G344">
            <v>13000</v>
          </cell>
        </row>
        <row r="345">
          <cell r="B345" t="str">
            <v xml:space="preserve">01-46-5180     </v>
          </cell>
          <cell r="C345" t="str">
            <v xml:space="preserve">POLICE PENSION CONTRIBUTION     </v>
          </cell>
          <cell r="D345">
            <v>0</v>
          </cell>
          <cell r="E345">
            <v>0</v>
          </cell>
          <cell r="F345">
            <v>0</v>
          </cell>
          <cell r="G345">
            <v>1365400</v>
          </cell>
        </row>
        <row r="346">
          <cell r="B346" t="str">
            <v xml:space="preserve">01-46-5187     </v>
          </cell>
          <cell r="C346" t="str">
            <v xml:space="preserve">SECRETARY                       </v>
          </cell>
          <cell r="D346">
            <v>0</v>
          </cell>
          <cell r="E346">
            <v>0</v>
          </cell>
          <cell r="F346">
            <v>0</v>
          </cell>
          <cell r="G346">
            <v>60803.99</v>
          </cell>
        </row>
        <row r="347">
          <cell r="B347" t="str">
            <v xml:space="preserve">01-46-5188     </v>
          </cell>
          <cell r="C347" t="str">
            <v xml:space="preserve">ADMINISTRATIVE CLERK            </v>
          </cell>
          <cell r="D347">
            <v>5011.25</v>
          </cell>
          <cell r="E347">
            <v>5011.25</v>
          </cell>
          <cell r="F347">
            <v>0</v>
          </cell>
          <cell r="G347">
            <v>0</v>
          </cell>
        </row>
        <row r="350">
          <cell r="B350" t="str">
            <v xml:space="preserve">01-46-5201     </v>
          </cell>
          <cell r="C350" t="str">
            <v xml:space="preserve">PROFESSIONAL SERVICES           </v>
          </cell>
          <cell r="D350">
            <v>0</v>
          </cell>
          <cell r="E350">
            <v>0</v>
          </cell>
          <cell r="F350">
            <v>0</v>
          </cell>
          <cell r="G350">
            <v>9500</v>
          </cell>
        </row>
        <row r="351">
          <cell r="B351" t="str">
            <v xml:space="preserve">01-46-5201.1   </v>
          </cell>
          <cell r="C351" t="str">
            <v xml:space="preserve">HEARING OFFICER ATTORNEY-POLICE </v>
          </cell>
          <cell r="D351">
            <v>0</v>
          </cell>
          <cell r="E351">
            <v>0</v>
          </cell>
          <cell r="F351">
            <v>0</v>
          </cell>
          <cell r="G351">
            <v>6000</v>
          </cell>
        </row>
        <row r="352">
          <cell r="B352" t="str">
            <v xml:space="preserve">01-46-5202     </v>
          </cell>
          <cell r="C352" t="str">
            <v xml:space="preserve">LEGAL SERVICES                  </v>
          </cell>
          <cell r="D352">
            <v>0</v>
          </cell>
          <cell r="E352">
            <v>0</v>
          </cell>
          <cell r="F352">
            <v>0</v>
          </cell>
          <cell r="G352">
            <v>20000</v>
          </cell>
        </row>
        <row r="353">
          <cell r="B353" t="str">
            <v xml:space="preserve">01-46-5205     </v>
          </cell>
          <cell r="C353" t="str">
            <v xml:space="preserve">TELEPHONE                       </v>
          </cell>
          <cell r="D353">
            <v>6704.48</v>
          </cell>
          <cell r="E353">
            <v>6704.48</v>
          </cell>
          <cell r="F353">
            <v>0</v>
          </cell>
          <cell r="G353">
            <v>50000</v>
          </cell>
        </row>
        <row r="354">
          <cell r="B354" t="str">
            <v xml:space="preserve">01-46-5217     </v>
          </cell>
          <cell r="C354" t="str">
            <v xml:space="preserve">LIABILITY INSURANCE             </v>
          </cell>
          <cell r="D354">
            <v>0</v>
          </cell>
          <cell r="E354">
            <v>0</v>
          </cell>
          <cell r="F354">
            <v>0</v>
          </cell>
          <cell r="G354">
            <v>60000</v>
          </cell>
        </row>
        <row r="355">
          <cell r="B355" t="str">
            <v xml:space="preserve">01-46-5218     </v>
          </cell>
          <cell r="C355" t="str">
            <v xml:space="preserve">VEHICLE INSURANCE               </v>
          </cell>
          <cell r="D355">
            <v>0</v>
          </cell>
          <cell r="E355">
            <v>0</v>
          </cell>
          <cell r="F355">
            <v>0</v>
          </cell>
          <cell r="G355">
            <v>5000</v>
          </cell>
        </row>
        <row r="356">
          <cell r="B356" t="str">
            <v xml:space="preserve">01-46-5219     </v>
          </cell>
          <cell r="C356" t="str">
            <v xml:space="preserve">WORKMENS COMPENSATION INSURANCE </v>
          </cell>
          <cell r="D356">
            <v>0</v>
          </cell>
          <cell r="E356">
            <v>0</v>
          </cell>
          <cell r="F356">
            <v>0</v>
          </cell>
          <cell r="G356">
            <v>200000</v>
          </cell>
        </row>
        <row r="357">
          <cell r="B357" t="str">
            <v xml:space="preserve">01-46-5230     </v>
          </cell>
          <cell r="C357" t="str">
            <v xml:space="preserve">INVESTIGATIVE OPERATIONS        </v>
          </cell>
          <cell r="D357">
            <v>50</v>
          </cell>
          <cell r="E357">
            <v>50</v>
          </cell>
          <cell r="F357">
            <v>0</v>
          </cell>
          <cell r="G357">
            <v>5000</v>
          </cell>
        </row>
        <row r="358">
          <cell r="B358" t="str">
            <v xml:space="preserve">01-46-5240     </v>
          </cell>
          <cell r="C358" t="str">
            <v xml:space="preserve">R &amp; M - BUILDINGS               </v>
          </cell>
          <cell r="D358">
            <v>1561</v>
          </cell>
          <cell r="E358">
            <v>1561</v>
          </cell>
          <cell r="F358">
            <v>0</v>
          </cell>
          <cell r="G358">
            <v>10000</v>
          </cell>
        </row>
        <row r="359">
          <cell r="B359" t="str">
            <v xml:space="preserve">01-46-5242     </v>
          </cell>
          <cell r="C359" t="str">
            <v xml:space="preserve">REPAIR/MAINT RADIO EQUIPMENT    </v>
          </cell>
          <cell r="D359">
            <v>0</v>
          </cell>
          <cell r="E359">
            <v>0</v>
          </cell>
          <cell r="F359">
            <v>0</v>
          </cell>
          <cell r="G359">
            <v>3000</v>
          </cell>
        </row>
        <row r="360">
          <cell r="B360" t="str">
            <v xml:space="preserve">01-46-5242.1   </v>
          </cell>
          <cell r="C360" t="str">
            <v xml:space="preserve">RADIO ROOM MAINTENANCE AGRMNT   </v>
          </cell>
          <cell r="D360">
            <v>26999</v>
          </cell>
          <cell r="E360">
            <v>26999</v>
          </cell>
          <cell r="F360">
            <v>0</v>
          </cell>
          <cell r="G360">
            <v>50000</v>
          </cell>
        </row>
        <row r="361">
          <cell r="B361" t="str">
            <v xml:space="preserve">01-46-5244     </v>
          </cell>
          <cell r="C361" t="str">
            <v xml:space="preserve">R&amp;M OFFICE EQUIPMENT            </v>
          </cell>
          <cell r="D361">
            <v>0</v>
          </cell>
          <cell r="E361">
            <v>0</v>
          </cell>
          <cell r="F361">
            <v>0</v>
          </cell>
          <cell r="G361">
            <v>2500</v>
          </cell>
        </row>
        <row r="362">
          <cell r="B362" t="str">
            <v xml:space="preserve">01-46-5245     </v>
          </cell>
          <cell r="C362" t="str">
            <v xml:space="preserve">MAINTENANCE - COMPUTER          </v>
          </cell>
          <cell r="D362">
            <v>0</v>
          </cell>
          <cell r="E362">
            <v>0</v>
          </cell>
          <cell r="F362">
            <v>0</v>
          </cell>
          <cell r="G362">
            <v>3000</v>
          </cell>
        </row>
        <row r="363">
          <cell r="B363" t="str">
            <v xml:space="preserve">01-46-5250     </v>
          </cell>
          <cell r="C363" t="str">
            <v xml:space="preserve">SHOOTING RANGE MAINTENANCE      </v>
          </cell>
          <cell r="D363">
            <v>0</v>
          </cell>
          <cell r="E363">
            <v>0</v>
          </cell>
          <cell r="F363">
            <v>0</v>
          </cell>
          <cell r="G363">
            <v>15000</v>
          </cell>
        </row>
        <row r="364">
          <cell r="B364" t="str">
            <v xml:space="preserve">01-46-5253     </v>
          </cell>
          <cell r="C364" t="str">
            <v xml:space="preserve">SEMINARS/CONFERENCES            </v>
          </cell>
          <cell r="D364">
            <v>478</v>
          </cell>
          <cell r="E364">
            <v>478</v>
          </cell>
          <cell r="F364">
            <v>0</v>
          </cell>
          <cell r="G364">
            <v>7500</v>
          </cell>
        </row>
        <row r="365">
          <cell r="B365" t="str">
            <v xml:space="preserve">01-46-5255     </v>
          </cell>
          <cell r="C365" t="str">
            <v xml:space="preserve">TRAVEL EXPENSE                  </v>
          </cell>
          <cell r="D365">
            <v>0</v>
          </cell>
          <cell r="E365">
            <v>0</v>
          </cell>
          <cell r="F365">
            <v>0</v>
          </cell>
          <cell r="G365">
            <v>5000</v>
          </cell>
        </row>
        <row r="366">
          <cell r="B366" t="str">
            <v xml:space="preserve">01-46-5260     </v>
          </cell>
          <cell r="C366" t="str">
            <v xml:space="preserve">LEAD SERVICES                   </v>
          </cell>
          <cell r="D366">
            <v>1341.87</v>
          </cell>
          <cell r="E366">
            <v>1341.87</v>
          </cell>
          <cell r="F366">
            <v>0</v>
          </cell>
          <cell r="G366">
            <v>20000</v>
          </cell>
        </row>
        <row r="367">
          <cell r="B367" t="str">
            <v xml:space="preserve">01-46-5262     </v>
          </cell>
          <cell r="C367" t="str">
            <v xml:space="preserve">INSTALLATION - EQUIPMENT        </v>
          </cell>
          <cell r="D367">
            <v>0</v>
          </cell>
          <cell r="E367">
            <v>0</v>
          </cell>
          <cell r="F367">
            <v>0</v>
          </cell>
          <cell r="G367">
            <v>7500</v>
          </cell>
        </row>
        <row r="368">
          <cell r="B368" t="str">
            <v xml:space="preserve">01-46-5266     </v>
          </cell>
          <cell r="C368" t="str">
            <v xml:space="preserve">TRAINING SCHOOL EXP.            </v>
          </cell>
          <cell r="D368">
            <v>4730</v>
          </cell>
          <cell r="E368">
            <v>4730</v>
          </cell>
          <cell r="F368">
            <v>0</v>
          </cell>
          <cell r="G368">
            <v>16000</v>
          </cell>
        </row>
        <row r="369">
          <cell r="B369" t="str">
            <v xml:space="preserve">01-46-5269     </v>
          </cell>
          <cell r="C369" t="str">
            <v xml:space="preserve">TOWING &amp; STORAGE EXPENSE        </v>
          </cell>
          <cell r="D369">
            <v>5650</v>
          </cell>
          <cell r="E369">
            <v>5650</v>
          </cell>
          <cell r="F369">
            <v>0</v>
          </cell>
          <cell r="G369">
            <v>80000</v>
          </cell>
        </row>
        <row r="370">
          <cell r="B370" t="str">
            <v xml:space="preserve">01-46-5271     </v>
          </cell>
          <cell r="C370" t="str">
            <v xml:space="preserve">DUES &amp; PUBLICATIONS             </v>
          </cell>
          <cell r="D370">
            <v>0</v>
          </cell>
          <cell r="E370">
            <v>0</v>
          </cell>
          <cell r="F370">
            <v>0</v>
          </cell>
          <cell r="G370">
            <v>2500</v>
          </cell>
        </row>
        <row r="371">
          <cell r="B371" t="str">
            <v xml:space="preserve">01-46-5272     </v>
          </cell>
          <cell r="C371" t="str">
            <v xml:space="preserve">POSTAGE                         </v>
          </cell>
          <cell r="D371">
            <v>807.85</v>
          </cell>
          <cell r="E371">
            <v>807.85</v>
          </cell>
          <cell r="F371">
            <v>0</v>
          </cell>
          <cell r="G371">
            <v>7500</v>
          </cell>
        </row>
        <row r="372">
          <cell r="B372" t="str">
            <v xml:space="preserve">01-46-5275     </v>
          </cell>
          <cell r="C372" t="str">
            <v xml:space="preserve">EMPLOYEE HEALTH CARE PLAN       </v>
          </cell>
          <cell r="D372">
            <v>56994.7</v>
          </cell>
          <cell r="E372">
            <v>56994.7</v>
          </cell>
          <cell r="F372">
            <v>0</v>
          </cell>
          <cell r="G372">
            <v>666540</v>
          </cell>
        </row>
        <row r="373">
          <cell r="B373" t="str">
            <v xml:space="preserve">01-46-5275.2   </v>
          </cell>
          <cell r="C373" t="str">
            <v xml:space="preserve">EMPLOYEE LIFE INSURANCE         </v>
          </cell>
          <cell r="D373">
            <v>3340.15</v>
          </cell>
          <cell r="E373">
            <v>3340.15</v>
          </cell>
          <cell r="F373">
            <v>0</v>
          </cell>
          <cell r="G373">
            <v>1379.11</v>
          </cell>
        </row>
        <row r="374">
          <cell r="B374" t="str">
            <v xml:space="preserve">01-46-5275.3   </v>
          </cell>
          <cell r="C374" t="str">
            <v xml:space="preserve">EMPLOYEE VISION INSURANCE       </v>
          </cell>
          <cell r="D374">
            <v>534.52</v>
          </cell>
          <cell r="E374">
            <v>534.52</v>
          </cell>
          <cell r="F374">
            <v>0</v>
          </cell>
          <cell r="G374">
            <v>5434.98</v>
          </cell>
        </row>
        <row r="375">
          <cell r="B375" t="str">
            <v xml:space="preserve">01-46-5275.4   </v>
          </cell>
          <cell r="C375" t="str">
            <v xml:space="preserve">DENTAL INSURANCE - 7/1/06       </v>
          </cell>
          <cell r="D375">
            <v>0</v>
          </cell>
          <cell r="E375">
            <v>0</v>
          </cell>
          <cell r="F375">
            <v>0</v>
          </cell>
          <cell r="G375">
            <v>30083.56</v>
          </cell>
        </row>
        <row r="376">
          <cell r="B376" t="str">
            <v xml:space="preserve">01-46-5276     </v>
          </cell>
          <cell r="C376" t="str">
            <v xml:space="preserve">RETIREE HEALTH CARE PLAN        </v>
          </cell>
          <cell r="D376">
            <v>5330.09</v>
          </cell>
          <cell r="E376">
            <v>5330.09</v>
          </cell>
          <cell r="F376">
            <v>0</v>
          </cell>
          <cell r="G376">
            <v>11426.4</v>
          </cell>
        </row>
        <row r="377">
          <cell r="B377" t="str">
            <v xml:space="preserve">01-46-5276.4   </v>
          </cell>
          <cell r="C377" t="str">
            <v xml:space="preserve">RETIREE DENTAL INS - 7/1/06     </v>
          </cell>
          <cell r="D377">
            <v>294.44</v>
          </cell>
          <cell r="E377">
            <v>294.44</v>
          </cell>
          <cell r="F377">
            <v>0</v>
          </cell>
          <cell r="G377">
            <v>4512.53</v>
          </cell>
        </row>
        <row r="378">
          <cell r="B378" t="str">
            <v xml:space="preserve">01-46-5290     </v>
          </cell>
          <cell r="C378" t="str">
            <v xml:space="preserve">OTHER CONTRACTUAL               </v>
          </cell>
          <cell r="D378">
            <v>1358.52</v>
          </cell>
          <cell r="E378">
            <v>1358.52</v>
          </cell>
          <cell r="F378">
            <v>0</v>
          </cell>
          <cell r="G378">
            <v>15000</v>
          </cell>
        </row>
        <row r="379">
          <cell r="B379" t="str">
            <v xml:space="preserve">01-46-5290.1   </v>
          </cell>
          <cell r="C379" t="str">
            <v xml:space="preserve">ANIMAL CONTROL                  </v>
          </cell>
          <cell r="D379">
            <v>102</v>
          </cell>
          <cell r="E379">
            <v>102</v>
          </cell>
          <cell r="F379">
            <v>0</v>
          </cell>
          <cell r="G379">
            <v>6000</v>
          </cell>
        </row>
        <row r="380">
          <cell r="B380" t="str">
            <v xml:space="preserve">01-46-5293     </v>
          </cell>
          <cell r="C380" t="str">
            <v xml:space="preserve">REPAIR/MAINT - OTHER EQUIPMENT  </v>
          </cell>
          <cell r="D380">
            <v>0</v>
          </cell>
          <cell r="E380">
            <v>0</v>
          </cell>
          <cell r="F380">
            <v>0</v>
          </cell>
          <cell r="G380">
            <v>3000</v>
          </cell>
        </row>
        <row r="383">
          <cell r="B383" t="str">
            <v xml:space="preserve">01-46-5302     </v>
          </cell>
          <cell r="C383" t="str">
            <v xml:space="preserve">GAS/OIL                         </v>
          </cell>
          <cell r="D383">
            <v>123.43</v>
          </cell>
          <cell r="E383">
            <v>123.43</v>
          </cell>
          <cell r="F383">
            <v>0</v>
          </cell>
          <cell r="G383">
            <v>55000</v>
          </cell>
        </row>
        <row r="384">
          <cell r="B384" t="str">
            <v xml:space="preserve">01-46-5306     </v>
          </cell>
          <cell r="C384" t="str">
            <v xml:space="preserve">UNIFORMS                        </v>
          </cell>
          <cell r="D384">
            <v>1759.5</v>
          </cell>
          <cell r="E384">
            <v>1759.5</v>
          </cell>
          <cell r="F384">
            <v>0</v>
          </cell>
          <cell r="G384">
            <v>45000</v>
          </cell>
        </row>
        <row r="385">
          <cell r="B385" t="str">
            <v xml:space="preserve">01-46-5316     </v>
          </cell>
          <cell r="C385" t="str">
            <v xml:space="preserve">SUPPLIES - OFFICE               </v>
          </cell>
          <cell r="D385">
            <v>1006.38</v>
          </cell>
          <cell r="E385">
            <v>1006.38</v>
          </cell>
          <cell r="F385">
            <v>0</v>
          </cell>
          <cell r="G385">
            <v>15000</v>
          </cell>
        </row>
        <row r="386">
          <cell r="B386" t="str">
            <v xml:space="preserve">01-46-5320     </v>
          </cell>
          <cell r="C386" t="str">
            <v xml:space="preserve">PHOTOGRAPHY                     </v>
          </cell>
          <cell r="D386">
            <v>0</v>
          </cell>
          <cell r="E386">
            <v>0</v>
          </cell>
          <cell r="F386">
            <v>0</v>
          </cell>
          <cell r="G386">
            <v>250</v>
          </cell>
        </row>
        <row r="387">
          <cell r="B387" t="str">
            <v xml:space="preserve">01-46-5322     </v>
          </cell>
          <cell r="C387" t="str">
            <v xml:space="preserve">SUPPLIES - RADIO/ELECTRONICS    </v>
          </cell>
          <cell r="D387">
            <v>0</v>
          </cell>
          <cell r="E387">
            <v>0</v>
          </cell>
          <cell r="F387">
            <v>0</v>
          </cell>
          <cell r="G387">
            <v>750</v>
          </cell>
        </row>
        <row r="388">
          <cell r="B388" t="str">
            <v xml:space="preserve">01-46-5324     </v>
          </cell>
          <cell r="C388" t="str">
            <v xml:space="preserve">SUPPLIES - TRAINING AIDS        </v>
          </cell>
          <cell r="D388">
            <v>0</v>
          </cell>
          <cell r="E388">
            <v>0</v>
          </cell>
          <cell r="F388">
            <v>0</v>
          </cell>
          <cell r="G388">
            <v>3500</v>
          </cell>
        </row>
        <row r="389">
          <cell r="B389" t="str">
            <v xml:space="preserve">01-46-5326     </v>
          </cell>
          <cell r="C389" t="str">
            <v xml:space="preserve">TOOLS &amp; SUPPLIES                </v>
          </cell>
          <cell r="D389">
            <v>1234.17</v>
          </cell>
          <cell r="E389">
            <v>1234.17</v>
          </cell>
          <cell r="F389">
            <v>0</v>
          </cell>
          <cell r="G389">
            <v>8000</v>
          </cell>
        </row>
        <row r="390">
          <cell r="B390" t="str">
            <v xml:space="preserve">01-46-5332     </v>
          </cell>
          <cell r="C390" t="str">
            <v xml:space="preserve">CRIME PREVENTION/RELATIONS      </v>
          </cell>
          <cell r="D390">
            <v>316.5</v>
          </cell>
          <cell r="E390">
            <v>316.5</v>
          </cell>
          <cell r="F390">
            <v>0</v>
          </cell>
          <cell r="G390">
            <v>6000</v>
          </cell>
        </row>
        <row r="391">
          <cell r="B391" t="str">
            <v xml:space="preserve">01-46-5333     </v>
          </cell>
          <cell r="C391" t="str">
            <v xml:space="preserve">DARE PROGRAM                    </v>
          </cell>
          <cell r="D391">
            <v>0</v>
          </cell>
          <cell r="E391">
            <v>0</v>
          </cell>
          <cell r="F391">
            <v>0</v>
          </cell>
          <cell r="G391">
            <v>3000</v>
          </cell>
        </row>
        <row r="392">
          <cell r="B392" t="str">
            <v xml:space="preserve">01-46-5334     </v>
          </cell>
          <cell r="C392" t="str">
            <v xml:space="preserve">BOARD OF PRISONERS              </v>
          </cell>
          <cell r="D392">
            <v>0</v>
          </cell>
          <cell r="E392">
            <v>0</v>
          </cell>
          <cell r="F392">
            <v>0</v>
          </cell>
          <cell r="G392">
            <v>2500</v>
          </cell>
        </row>
        <row r="393">
          <cell r="B393" t="str">
            <v xml:space="preserve">01-46-5350     </v>
          </cell>
          <cell r="C393" t="str">
            <v xml:space="preserve">R&amp;M MOTOR EQUIPMENT             </v>
          </cell>
          <cell r="D393">
            <v>961.8</v>
          </cell>
          <cell r="E393">
            <v>961.8</v>
          </cell>
          <cell r="F393">
            <v>0</v>
          </cell>
          <cell r="G393">
            <v>20000</v>
          </cell>
        </row>
        <row r="394">
          <cell r="B394" t="str">
            <v xml:space="preserve">01-46-5350.1   </v>
          </cell>
          <cell r="C394" t="str">
            <v xml:space="preserve">ACCIDENTS / SQUADS              </v>
          </cell>
          <cell r="D394">
            <v>0</v>
          </cell>
          <cell r="E394">
            <v>0</v>
          </cell>
          <cell r="F394">
            <v>0</v>
          </cell>
          <cell r="G394">
            <v>2500</v>
          </cell>
        </row>
        <row r="397">
          <cell r="B397" t="str">
            <v xml:space="preserve">01-46-5407     </v>
          </cell>
          <cell r="C397" t="str">
            <v xml:space="preserve">AUTOMOTIVE EQUIPMENT            </v>
          </cell>
          <cell r="D397">
            <v>0</v>
          </cell>
          <cell r="E397">
            <v>0</v>
          </cell>
          <cell r="F397">
            <v>0</v>
          </cell>
          <cell r="G397">
            <v>70000</v>
          </cell>
        </row>
        <row r="398">
          <cell r="B398" t="str">
            <v xml:space="preserve">01-46-5411     </v>
          </cell>
          <cell r="C398" t="str">
            <v xml:space="preserve">OFFICE EQUIPMENT                </v>
          </cell>
          <cell r="D398">
            <v>126.13</v>
          </cell>
          <cell r="E398">
            <v>126.13</v>
          </cell>
          <cell r="F398">
            <v>0</v>
          </cell>
          <cell r="G398">
            <v>10000</v>
          </cell>
        </row>
        <row r="399">
          <cell r="B399" t="str">
            <v xml:space="preserve">01-46-5413     </v>
          </cell>
          <cell r="C399" t="str">
            <v xml:space="preserve">COMPUTER HARDWARE/SOFTWARE      </v>
          </cell>
          <cell r="D399">
            <v>0</v>
          </cell>
          <cell r="E399">
            <v>0</v>
          </cell>
          <cell r="F399">
            <v>0</v>
          </cell>
          <cell r="G399">
            <v>15000</v>
          </cell>
        </row>
        <row r="400">
          <cell r="B400" t="str">
            <v xml:space="preserve">01-46-5417     </v>
          </cell>
          <cell r="C400" t="str">
            <v xml:space="preserve">OTHER EQUIPMENT                 </v>
          </cell>
          <cell r="D400">
            <v>0</v>
          </cell>
          <cell r="E400">
            <v>0</v>
          </cell>
          <cell r="F400">
            <v>0</v>
          </cell>
          <cell r="G400">
            <v>30000</v>
          </cell>
        </row>
        <row r="401">
          <cell r="B401" t="str">
            <v xml:space="preserve">01-46-5428     </v>
          </cell>
          <cell r="C401" t="str">
            <v xml:space="preserve">MOBILE TERMINAL EQUIPMENT       </v>
          </cell>
          <cell r="D401">
            <v>0</v>
          </cell>
          <cell r="E401">
            <v>0</v>
          </cell>
          <cell r="F401">
            <v>0</v>
          </cell>
          <cell r="G401">
            <v>14000</v>
          </cell>
        </row>
        <row r="402">
          <cell r="B402" t="str">
            <v xml:space="preserve">01-46-5430     </v>
          </cell>
          <cell r="C402" t="str">
            <v xml:space="preserve">RADIO EQUIPMENT                 </v>
          </cell>
          <cell r="D402">
            <v>0</v>
          </cell>
          <cell r="E402">
            <v>0</v>
          </cell>
          <cell r="F402">
            <v>0</v>
          </cell>
          <cell r="G402">
            <v>32000</v>
          </cell>
        </row>
        <row r="405">
          <cell r="B405" t="str">
            <v xml:space="preserve">01-46-5503     </v>
          </cell>
          <cell r="C405" t="str">
            <v xml:space="preserve">FORFEITED FUNDS EXPENDITURES    </v>
          </cell>
          <cell r="D405">
            <v>1901.61</v>
          </cell>
          <cell r="E405">
            <v>1901.61</v>
          </cell>
          <cell r="F405">
            <v>0</v>
          </cell>
          <cell r="G405">
            <v>1000</v>
          </cell>
        </row>
        <row r="412">
          <cell r="B412" t="str">
            <v xml:space="preserve">01-52-5275     </v>
          </cell>
          <cell r="C412" t="str">
            <v xml:space="preserve">PACE PROGRAM FEES               </v>
          </cell>
          <cell r="D412">
            <v>100</v>
          </cell>
          <cell r="E412">
            <v>100</v>
          </cell>
          <cell r="F412">
            <v>0</v>
          </cell>
          <cell r="G412">
            <v>1142.6400000000001</v>
          </cell>
        </row>
        <row r="413">
          <cell r="B413" t="str">
            <v xml:space="preserve">01-52-5290     </v>
          </cell>
          <cell r="C413" t="str">
            <v xml:space="preserve">OTHER CONTRACTUAL               </v>
          </cell>
          <cell r="D413">
            <v>0</v>
          </cell>
          <cell r="E413">
            <v>0</v>
          </cell>
          <cell r="F413">
            <v>0</v>
          </cell>
          <cell r="G413">
            <v>2000</v>
          </cell>
        </row>
        <row r="414">
          <cell r="B414" t="str">
            <v xml:space="preserve">01-52-5302     </v>
          </cell>
          <cell r="C414" t="str">
            <v xml:space="preserve">GAS/OIL                         </v>
          </cell>
          <cell r="D414">
            <v>0</v>
          </cell>
          <cell r="E414">
            <v>0</v>
          </cell>
          <cell r="F414">
            <v>0</v>
          </cell>
          <cell r="G414">
            <v>960</v>
          </cell>
        </row>
        <row r="419">
          <cell r="B419" t="str">
            <v xml:space="preserve">01-73-5148     </v>
          </cell>
          <cell r="C419" t="str">
            <v xml:space="preserve">OVERTIME                        </v>
          </cell>
          <cell r="D419">
            <v>1754.59</v>
          </cell>
          <cell r="E419">
            <v>1754.59</v>
          </cell>
          <cell r="F419">
            <v>0</v>
          </cell>
          <cell r="G419">
            <v>25000</v>
          </cell>
        </row>
        <row r="420">
          <cell r="B420" t="str">
            <v xml:space="preserve">01-73-5159     </v>
          </cell>
          <cell r="C420" t="str">
            <v xml:space="preserve">SEASONAL EMPLOYEES              </v>
          </cell>
          <cell r="D420">
            <v>4790</v>
          </cell>
          <cell r="E420">
            <v>4790</v>
          </cell>
          <cell r="F420">
            <v>0</v>
          </cell>
          <cell r="G420">
            <v>23360</v>
          </cell>
        </row>
        <row r="421">
          <cell r="B421" t="str">
            <v xml:space="preserve">01-73-5164     </v>
          </cell>
          <cell r="C421" t="str">
            <v xml:space="preserve">MECHANIC                        </v>
          </cell>
          <cell r="D421">
            <v>7006.17</v>
          </cell>
          <cell r="E421">
            <v>7006.17</v>
          </cell>
          <cell r="F421">
            <v>0</v>
          </cell>
          <cell r="G421">
            <v>66833</v>
          </cell>
        </row>
        <row r="422">
          <cell r="B422" t="str">
            <v xml:space="preserve">01-73-5165     </v>
          </cell>
          <cell r="C422" t="str">
            <v xml:space="preserve">DIRECTOR OF PUBLIC WORKS        </v>
          </cell>
          <cell r="D422">
            <v>4116.68</v>
          </cell>
          <cell r="E422">
            <v>4116.68</v>
          </cell>
          <cell r="F422">
            <v>0</v>
          </cell>
          <cell r="G422">
            <v>49400</v>
          </cell>
        </row>
        <row r="423">
          <cell r="B423" t="str">
            <v xml:space="preserve">01-73-5170     </v>
          </cell>
          <cell r="C423" t="str">
            <v xml:space="preserve">EMPLOYEE WAGES                  </v>
          </cell>
          <cell r="D423">
            <v>22214.44</v>
          </cell>
          <cell r="E423">
            <v>22214.44</v>
          </cell>
          <cell r="F423">
            <v>0</v>
          </cell>
          <cell r="G423">
            <v>331904</v>
          </cell>
        </row>
        <row r="424">
          <cell r="B424" t="str">
            <v xml:space="preserve">01-73-5188     </v>
          </cell>
          <cell r="C424" t="str">
            <v xml:space="preserve">ADMINISTRATIVE CLERK            </v>
          </cell>
          <cell r="D424">
            <v>4810.63</v>
          </cell>
          <cell r="E424">
            <v>4810.63</v>
          </cell>
          <cell r="F424">
            <v>0</v>
          </cell>
          <cell r="G424">
            <v>34107.980000000003</v>
          </cell>
        </row>
        <row r="427">
          <cell r="B427" t="str">
            <v xml:space="preserve">01-73-5201     </v>
          </cell>
          <cell r="C427" t="str">
            <v xml:space="preserve">PROFESSIONAL SERVICES           </v>
          </cell>
          <cell r="D427">
            <v>0</v>
          </cell>
          <cell r="E427">
            <v>0</v>
          </cell>
          <cell r="F427">
            <v>0</v>
          </cell>
          <cell r="G427">
            <v>40000</v>
          </cell>
        </row>
        <row r="428">
          <cell r="B428" t="str">
            <v xml:space="preserve">01-73-5202     </v>
          </cell>
          <cell r="C428" t="str">
            <v xml:space="preserve">LEGAL PROFESSIONAL SERVICES     </v>
          </cell>
          <cell r="D428">
            <v>0</v>
          </cell>
          <cell r="E428">
            <v>0</v>
          </cell>
          <cell r="F428">
            <v>0</v>
          </cell>
          <cell r="G428">
            <v>20000</v>
          </cell>
        </row>
        <row r="429">
          <cell r="B429" t="str">
            <v xml:space="preserve">01-73-5205     </v>
          </cell>
          <cell r="C429" t="str">
            <v xml:space="preserve">TELEPHONE                       </v>
          </cell>
          <cell r="D429">
            <v>1242.2</v>
          </cell>
          <cell r="E429">
            <v>1242.2</v>
          </cell>
          <cell r="F429">
            <v>0</v>
          </cell>
          <cell r="G429">
            <v>14500</v>
          </cell>
        </row>
        <row r="430">
          <cell r="B430" t="str">
            <v xml:space="preserve">01-73-5209     </v>
          </cell>
          <cell r="C430" t="str">
            <v xml:space="preserve">TREE REMOVAL &amp; TRIMMING         </v>
          </cell>
          <cell r="D430">
            <v>3800</v>
          </cell>
          <cell r="E430">
            <v>3800</v>
          </cell>
          <cell r="F430">
            <v>0</v>
          </cell>
          <cell r="G430">
            <v>15000</v>
          </cell>
        </row>
        <row r="431">
          <cell r="B431" t="str">
            <v xml:space="preserve">01-73-5217     </v>
          </cell>
          <cell r="C431" t="str">
            <v xml:space="preserve">LIABILITY INSURANCE             </v>
          </cell>
          <cell r="D431">
            <v>0</v>
          </cell>
          <cell r="E431">
            <v>0</v>
          </cell>
          <cell r="F431">
            <v>0</v>
          </cell>
          <cell r="G431">
            <v>35766.81</v>
          </cell>
        </row>
        <row r="432">
          <cell r="B432" t="str">
            <v xml:space="preserve">01-73-5226     </v>
          </cell>
          <cell r="C432" t="str">
            <v>EXPENSES FOR JULIE"            "</v>
          </cell>
          <cell r="D432">
            <v>0</v>
          </cell>
          <cell r="E432">
            <v>0</v>
          </cell>
          <cell r="F432">
            <v>0</v>
          </cell>
          <cell r="G432">
            <v>100</v>
          </cell>
        </row>
        <row r="433">
          <cell r="B433" t="str">
            <v xml:space="preserve">01-73-5233     </v>
          </cell>
          <cell r="C433" t="str">
            <v xml:space="preserve">STREET LIGHTING                 </v>
          </cell>
          <cell r="D433">
            <v>3986.9</v>
          </cell>
          <cell r="E433">
            <v>3986.9</v>
          </cell>
          <cell r="F433">
            <v>0</v>
          </cell>
          <cell r="G433">
            <v>0</v>
          </cell>
        </row>
        <row r="434">
          <cell r="B434" t="str">
            <v xml:space="preserve">01-73-5235     </v>
          </cell>
          <cell r="C434" t="str">
            <v xml:space="preserve">TREE REPLACEMENT                </v>
          </cell>
          <cell r="D434">
            <v>290.60000000000002</v>
          </cell>
          <cell r="E434">
            <v>290.60000000000002</v>
          </cell>
          <cell r="F434">
            <v>0</v>
          </cell>
          <cell r="G434">
            <v>8000</v>
          </cell>
        </row>
        <row r="435">
          <cell r="B435" t="str">
            <v xml:space="preserve">01-73-5236     </v>
          </cell>
          <cell r="C435" t="str">
            <v xml:space="preserve">STREET MAINTENANCE              </v>
          </cell>
          <cell r="D435">
            <v>420</v>
          </cell>
          <cell r="E435">
            <v>420</v>
          </cell>
          <cell r="F435">
            <v>0</v>
          </cell>
          <cell r="G435">
            <v>40000</v>
          </cell>
        </row>
        <row r="436">
          <cell r="B436" t="str">
            <v xml:space="preserve">01-73-5237.2   </v>
          </cell>
          <cell r="C436" t="str">
            <v xml:space="preserve">SIDEWALK RECONSTRUCTION         </v>
          </cell>
          <cell r="D436">
            <v>0</v>
          </cell>
          <cell r="E436">
            <v>0</v>
          </cell>
          <cell r="F436">
            <v>0</v>
          </cell>
          <cell r="G436">
            <v>20000</v>
          </cell>
        </row>
        <row r="437">
          <cell r="B437" t="str">
            <v xml:space="preserve">01-73-5238     </v>
          </cell>
          <cell r="C437" t="str">
            <v xml:space="preserve">REPAIR/MAINT. - STREET LIGHTS   </v>
          </cell>
          <cell r="D437">
            <v>17708.099999999999</v>
          </cell>
          <cell r="E437">
            <v>17708.099999999999</v>
          </cell>
          <cell r="F437">
            <v>0</v>
          </cell>
          <cell r="G437">
            <v>112000</v>
          </cell>
        </row>
        <row r="438">
          <cell r="B438" t="str">
            <v xml:space="preserve">01-73-5239     </v>
          </cell>
          <cell r="C438" t="str">
            <v xml:space="preserve">REPAIR/MAINT. - TRAFFIC LIGHTS  </v>
          </cell>
          <cell r="D438">
            <v>0</v>
          </cell>
          <cell r="E438">
            <v>0</v>
          </cell>
          <cell r="F438">
            <v>0</v>
          </cell>
          <cell r="G438">
            <v>2000</v>
          </cell>
        </row>
        <row r="439">
          <cell r="B439" t="str">
            <v xml:space="preserve">01-73-5240     </v>
          </cell>
          <cell r="C439" t="str">
            <v xml:space="preserve">REPAIR/MAINT - BUILDING         </v>
          </cell>
          <cell r="D439">
            <v>99</v>
          </cell>
          <cell r="E439">
            <v>99</v>
          </cell>
          <cell r="F439">
            <v>14740</v>
          </cell>
          <cell r="G439">
            <v>50000</v>
          </cell>
        </row>
        <row r="440">
          <cell r="B440" t="str">
            <v xml:space="preserve">01-73-5241     </v>
          </cell>
          <cell r="C440" t="str">
            <v xml:space="preserve">R &amp; M: GROUNDS                  </v>
          </cell>
          <cell r="D440">
            <v>4555</v>
          </cell>
          <cell r="E440">
            <v>4555</v>
          </cell>
          <cell r="F440">
            <v>0</v>
          </cell>
          <cell r="G440">
            <v>60000</v>
          </cell>
        </row>
        <row r="441">
          <cell r="B441" t="str">
            <v xml:space="preserve">01-73-5244     </v>
          </cell>
          <cell r="C441" t="str">
            <v xml:space="preserve">R &amp; M:  OFFICE EQUIPMENT        </v>
          </cell>
          <cell r="D441">
            <v>1925</v>
          </cell>
          <cell r="E441">
            <v>1925</v>
          </cell>
          <cell r="F441">
            <v>0</v>
          </cell>
          <cell r="G441">
            <v>0</v>
          </cell>
        </row>
        <row r="442">
          <cell r="B442" t="str">
            <v xml:space="preserve">01-73-5253     </v>
          </cell>
          <cell r="C442" t="str">
            <v xml:space="preserve">SEMINARS/CONFERENCES            </v>
          </cell>
          <cell r="D442">
            <v>0</v>
          </cell>
          <cell r="E442">
            <v>0</v>
          </cell>
          <cell r="F442">
            <v>0</v>
          </cell>
          <cell r="G442">
            <v>1200</v>
          </cell>
        </row>
        <row r="443">
          <cell r="B443" t="str">
            <v xml:space="preserve">01-73-5268     </v>
          </cell>
          <cell r="C443" t="str">
            <v xml:space="preserve">UNIFORM RENTAL                  </v>
          </cell>
          <cell r="D443">
            <v>842.91</v>
          </cell>
          <cell r="E443">
            <v>842.91</v>
          </cell>
          <cell r="F443">
            <v>0</v>
          </cell>
          <cell r="G443">
            <v>13500</v>
          </cell>
        </row>
        <row r="444">
          <cell r="B444" t="str">
            <v xml:space="preserve">01-73-5269     </v>
          </cell>
          <cell r="C444" t="str">
            <v xml:space="preserve">TOWING &amp; STORAGE EXPENSE        </v>
          </cell>
          <cell r="D444">
            <v>0</v>
          </cell>
          <cell r="E444">
            <v>0</v>
          </cell>
          <cell r="F444">
            <v>0</v>
          </cell>
          <cell r="G444">
            <v>500</v>
          </cell>
        </row>
        <row r="445">
          <cell r="B445" t="str">
            <v xml:space="preserve">01-73-5275     </v>
          </cell>
          <cell r="C445" t="str">
            <v xml:space="preserve">EMPLOYEE HEALTH CARE PLAN       </v>
          </cell>
          <cell r="D445">
            <v>11117.46</v>
          </cell>
          <cell r="E445">
            <v>11117.46</v>
          </cell>
          <cell r="F445">
            <v>0</v>
          </cell>
          <cell r="G445">
            <v>119025</v>
          </cell>
        </row>
        <row r="446">
          <cell r="B446" t="str">
            <v xml:space="preserve">01-73-5275.2   </v>
          </cell>
          <cell r="C446" t="str">
            <v xml:space="preserve">EMPLOYEE LIFE INSURANCE         </v>
          </cell>
          <cell r="D446">
            <v>612.1</v>
          </cell>
          <cell r="E446">
            <v>612.1</v>
          </cell>
          <cell r="F446">
            <v>0</v>
          </cell>
          <cell r="G446">
            <v>3861.5</v>
          </cell>
        </row>
        <row r="447">
          <cell r="B447" t="str">
            <v xml:space="preserve">01-73-5275.3   </v>
          </cell>
          <cell r="C447" t="str">
            <v xml:space="preserve">EMPLOYEE VISION INSURANCE       </v>
          </cell>
          <cell r="D447">
            <v>88.19</v>
          </cell>
          <cell r="E447">
            <v>88.19</v>
          </cell>
          <cell r="F447">
            <v>0</v>
          </cell>
          <cell r="G447">
            <v>1358.74</v>
          </cell>
        </row>
        <row r="448">
          <cell r="B448" t="str">
            <v xml:space="preserve">01-73-5275.4   </v>
          </cell>
          <cell r="C448" t="str">
            <v xml:space="preserve">DENTAL INSURANCE - 7/1/06       </v>
          </cell>
          <cell r="D448">
            <v>0</v>
          </cell>
          <cell r="E448">
            <v>0</v>
          </cell>
          <cell r="F448">
            <v>0</v>
          </cell>
          <cell r="G448">
            <v>1000</v>
          </cell>
        </row>
        <row r="449">
          <cell r="B449" t="str">
            <v xml:space="preserve">01-73-5276     </v>
          </cell>
          <cell r="C449" t="str">
            <v xml:space="preserve">RETIREE HEALTH CARE PLAN        </v>
          </cell>
          <cell r="D449">
            <v>528.79</v>
          </cell>
          <cell r="E449">
            <v>528.79</v>
          </cell>
          <cell r="F449">
            <v>0</v>
          </cell>
          <cell r="G449">
            <v>714.15</v>
          </cell>
        </row>
        <row r="450">
          <cell r="B450" t="str">
            <v xml:space="preserve">01-73-5276.4   </v>
          </cell>
          <cell r="C450" t="str">
            <v xml:space="preserve">RETIREE DENTAL INS - 7/1/06     </v>
          </cell>
          <cell r="D450">
            <v>118.99</v>
          </cell>
          <cell r="E450">
            <v>118.99</v>
          </cell>
          <cell r="F450">
            <v>0</v>
          </cell>
          <cell r="G450">
            <v>0</v>
          </cell>
        </row>
        <row r="451">
          <cell r="B451" t="str">
            <v xml:space="preserve">01-73-5283     </v>
          </cell>
          <cell r="C451" t="str">
            <v xml:space="preserve">RODENT CONTROL                  </v>
          </cell>
          <cell r="D451">
            <v>0</v>
          </cell>
          <cell r="E451">
            <v>0</v>
          </cell>
          <cell r="F451">
            <v>0</v>
          </cell>
          <cell r="G451">
            <v>5000</v>
          </cell>
        </row>
        <row r="454">
          <cell r="B454" t="str">
            <v xml:space="preserve">01-73-5302     </v>
          </cell>
          <cell r="C454" t="str">
            <v xml:space="preserve">GAS/OIL                         </v>
          </cell>
          <cell r="D454">
            <v>0</v>
          </cell>
          <cell r="E454">
            <v>0</v>
          </cell>
          <cell r="F454">
            <v>0</v>
          </cell>
          <cell r="G454">
            <v>22500</v>
          </cell>
        </row>
        <row r="455">
          <cell r="B455" t="str">
            <v xml:space="preserve">01-73-5316     </v>
          </cell>
          <cell r="C455" t="str">
            <v xml:space="preserve">SUPPLIES - OFFICE               </v>
          </cell>
          <cell r="D455">
            <v>1375.87</v>
          </cell>
          <cell r="E455">
            <v>1375.87</v>
          </cell>
          <cell r="F455">
            <v>0</v>
          </cell>
          <cell r="G455">
            <v>7500</v>
          </cell>
        </row>
        <row r="456">
          <cell r="B456" t="str">
            <v xml:space="preserve">01-73-5323     </v>
          </cell>
          <cell r="C456" t="str">
            <v xml:space="preserve">MEDICAL EXAM-VACCINATIONS       </v>
          </cell>
          <cell r="D456">
            <v>327.5</v>
          </cell>
          <cell r="E456">
            <v>327.5</v>
          </cell>
          <cell r="F456">
            <v>0</v>
          </cell>
          <cell r="G456">
            <v>1500</v>
          </cell>
        </row>
        <row r="457">
          <cell r="B457" t="str">
            <v xml:space="preserve">01-73-5326     </v>
          </cell>
          <cell r="C457" t="str">
            <v xml:space="preserve">TOOLS &amp; SUPPLIES                </v>
          </cell>
          <cell r="D457">
            <v>808.37</v>
          </cell>
          <cell r="E457">
            <v>808.37</v>
          </cell>
          <cell r="F457">
            <v>0</v>
          </cell>
          <cell r="G457">
            <v>15000</v>
          </cell>
        </row>
        <row r="458">
          <cell r="B458" t="str">
            <v xml:space="preserve">01-73-5327     </v>
          </cell>
          <cell r="C458" t="str">
            <v xml:space="preserve">SUPPLIES - SNOW &amp; ICE CONTROL   </v>
          </cell>
          <cell r="D458">
            <v>0</v>
          </cell>
          <cell r="E458">
            <v>0</v>
          </cell>
          <cell r="F458">
            <v>0</v>
          </cell>
          <cell r="G458">
            <v>40000</v>
          </cell>
        </row>
        <row r="459">
          <cell r="B459" t="str">
            <v xml:space="preserve">01-73-5328     </v>
          </cell>
          <cell r="C459" t="str">
            <v xml:space="preserve">LEAFING SUPPLIES                </v>
          </cell>
          <cell r="D459">
            <v>0</v>
          </cell>
          <cell r="E459">
            <v>0</v>
          </cell>
          <cell r="F459">
            <v>0</v>
          </cell>
          <cell r="G459">
            <v>5000</v>
          </cell>
        </row>
        <row r="460">
          <cell r="B460" t="str">
            <v xml:space="preserve">01-73-5341     </v>
          </cell>
          <cell r="C460" t="str">
            <v xml:space="preserve">PLOWING EQUIPMENT               </v>
          </cell>
          <cell r="D460">
            <v>0</v>
          </cell>
          <cell r="E460">
            <v>0</v>
          </cell>
          <cell r="F460">
            <v>10520</v>
          </cell>
          <cell r="G460">
            <v>0</v>
          </cell>
        </row>
        <row r="461">
          <cell r="B461" t="str">
            <v xml:space="preserve">01-73-5342     </v>
          </cell>
          <cell r="C461" t="str">
            <v xml:space="preserve">STREET SIGNS                    </v>
          </cell>
          <cell r="D461">
            <v>670.91</v>
          </cell>
          <cell r="E461">
            <v>670.91</v>
          </cell>
          <cell r="F461">
            <v>11855.34</v>
          </cell>
          <cell r="G461">
            <v>7500</v>
          </cell>
        </row>
        <row r="462">
          <cell r="B462" t="str">
            <v xml:space="preserve">01-73-5348     </v>
          </cell>
          <cell r="C462" t="str">
            <v xml:space="preserve">WEED CONTROL                    </v>
          </cell>
          <cell r="D462">
            <v>0</v>
          </cell>
          <cell r="E462">
            <v>0</v>
          </cell>
          <cell r="F462">
            <v>0</v>
          </cell>
          <cell r="G462">
            <v>2000</v>
          </cell>
        </row>
        <row r="463">
          <cell r="B463" t="str">
            <v xml:space="preserve">01-73-5350     </v>
          </cell>
          <cell r="C463" t="str">
            <v xml:space="preserve">REPAIR/MAINT. - MOTOR EQUIP     </v>
          </cell>
          <cell r="D463">
            <v>497.1</v>
          </cell>
          <cell r="E463">
            <v>497.1</v>
          </cell>
          <cell r="F463">
            <v>0</v>
          </cell>
          <cell r="G463">
            <v>0</v>
          </cell>
        </row>
        <row r="464">
          <cell r="B464" t="str">
            <v xml:space="preserve">01-73-5352     </v>
          </cell>
          <cell r="C464" t="str">
            <v xml:space="preserve">REPAIR/MAINT. - PARKWAYS        </v>
          </cell>
          <cell r="D464">
            <v>385</v>
          </cell>
          <cell r="E464">
            <v>385</v>
          </cell>
          <cell r="F464">
            <v>0</v>
          </cell>
          <cell r="G464">
            <v>0</v>
          </cell>
        </row>
        <row r="465">
          <cell r="B465" t="str">
            <v xml:space="preserve">01-73-5358     </v>
          </cell>
          <cell r="C465" t="str">
            <v xml:space="preserve">R &amp; M: FORESTRY EQUIPMENT       </v>
          </cell>
          <cell r="D465">
            <v>480</v>
          </cell>
          <cell r="E465">
            <v>480</v>
          </cell>
          <cell r="F465">
            <v>0</v>
          </cell>
          <cell r="G465">
            <v>0</v>
          </cell>
        </row>
        <row r="468">
          <cell r="B468" t="str">
            <v xml:space="preserve">01-73-5409     </v>
          </cell>
          <cell r="C468" t="str">
            <v xml:space="preserve">MACHINERY/EQUIPMENT             </v>
          </cell>
          <cell r="D468">
            <v>161864</v>
          </cell>
          <cell r="E468">
            <v>161864</v>
          </cell>
          <cell r="F468">
            <v>0</v>
          </cell>
          <cell r="G468">
            <v>0</v>
          </cell>
        </row>
        <row r="469">
          <cell r="B469" t="str">
            <v xml:space="preserve">01-73-5425     </v>
          </cell>
          <cell r="C469" t="str">
            <v xml:space="preserve">STREET SWEEPER/STREET EQUIP     </v>
          </cell>
          <cell r="D469">
            <v>1033.67</v>
          </cell>
          <cell r="E469">
            <v>1033.67</v>
          </cell>
          <cell r="F469">
            <v>0</v>
          </cell>
          <cell r="G469">
            <v>0</v>
          </cell>
        </row>
        <row r="470">
          <cell r="B470" t="str">
            <v xml:space="preserve">01-73-5433     </v>
          </cell>
          <cell r="C470" t="str">
            <v xml:space="preserve">MECHANIC TOOLS                  </v>
          </cell>
          <cell r="D470">
            <v>-26.87</v>
          </cell>
          <cell r="E470">
            <v>-26.87</v>
          </cell>
          <cell r="F470">
            <v>0</v>
          </cell>
          <cell r="G470">
            <v>0</v>
          </cell>
        </row>
        <row r="471">
          <cell r="B471" t="str">
            <v xml:space="preserve">01-73-5459     </v>
          </cell>
          <cell r="C471" t="str">
            <v xml:space="preserve">CHAIN SAW                       </v>
          </cell>
          <cell r="D471">
            <v>477.6</v>
          </cell>
          <cell r="E471">
            <v>477.6</v>
          </cell>
          <cell r="F471">
            <v>0</v>
          </cell>
          <cell r="G471">
            <v>0</v>
          </cell>
        </row>
        <row r="474">
          <cell r="B474" t="str">
            <v xml:space="preserve">01-73-5505     </v>
          </cell>
          <cell r="C474" t="str">
            <v xml:space="preserve">CONTINGENCY                     </v>
          </cell>
          <cell r="D474">
            <v>0</v>
          </cell>
          <cell r="E474">
            <v>0</v>
          </cell>
          <cell r="F474">
            <v>0</v>
          </cell>
          <cell r="G474">
            <v>24967.83</v>
          </cell>
        </row>
        <row r="477">
          <cell r="B477" t="str">
            <v xml:space="preserve">03-00-4060     </v>
          </cell>
          <cell r="C477" t="str">
            <v xml:space="preserve">RUBBISH BILLINGS                </v>
          </cell>
          <cell r="D477">
            <v>54164.93</v>
          </cell>
          <cell r="E477">
            <v>54164.93</v>
          </cell>
          <cell r="F477">
            <v>0</v>
          </cell>
          <cell r="G477">
            <v>650000</v>
          </cell>
        </row>
        <row r="478">
          <cell r="B478" t="str">
            <v xml:space="preserve">03-00-4062     </v>
          </cell>
          <cell r="C478" t="str">
            <v xml:space="preserve">TRASH &amp; COMPOST TAG REVENUE     </v>
          </cell>
          <cell r="D478">
            <v>5039.2</v>
          </cell>
          <cell r="E478">
            <v>5039.2</v>
          </cell>
          <cell r="F478">
            <v>0</v>
          </cell>
          <cell r="G478">
            <v>20000</v>
          </cell>
        </row>
        <row r="479">
          <cell r="B479" t="str">
            <v xml:space="preserve">03-00-4066     </v>
          </cell>
          <cell r="C479" t="str">
            <v xml:space="preserve">PENALTIES                       </v>
          </cell>
          <cell r="D479">
            <v>1099.31</v>
          </cell>
          <cell r="E479">
            <v>1099.31</v>
          </cell>
          <cell r="F479">
            <v>0</v>
          </cell>
          <cell r="G479">
            <v>15000</v>
          </cell>
        </row>
        <row r="490">
          <cell r="B490" t="str">
            <v xml:space="preserve">03-75-5280     </v>
          </cell>
          <cell r="C490" t="str">
            <v xml:space="preserve">RUBBISH / GARBAGE REMOVAL       </v>
          </cell>
          <cell r="D490">
            <v>41865.300000000003</v>
          </cell>
          <cell r="E490">
            <v>41865.300000000003</v>
          </cell>
          <cell r="F490">
            <v>0</v>
          </cell>
          <cell r="G490">
            <v>425000</v>
          </cell>
        </row>
        <row r="491">
          <cell r="B491" t="str">
            <v xml:space="preserve">03-75-5281     </v>
          </cell>
          <cell r="C491" t="str">
            <v xml:space="preserve">TRASH AND COMPOST TAG EXPENSES  </v>
          </cell>
          <cell r="D491">
            <v>18874.259999999998</v>
          </cell>
          <cell r="E491">
            <v>18874.259999999998</v>
          </cell>
          <cell r="F491">
            <v>0</v>
          </cell>
          <cell r="G491">
            <v>8000</v>
          </cell>
        </row>
        <row r="492">
          <cell r="B492" t="str">
            <v xml:space="preserve">03-75-5289     </v>
          </cell>
          <cell r="C492" t="str">
            <v xml:space="preserve">DUMPING FEES                    </v>
          </cell>
          <cell r="D492">
            <v>1393.8</v>
          </cell>
          <cell r="E492">
            <v>1393.8</v>
          </cell>
          <cell r="F492">
            <v>0</v>
          </cell>
          <cell r="G492">
            <v>136000</v>
          </cell>
        </row>
        <row r="495">
          <cell r="B495" t="str">
            <v xml:space="preserve">07-00-4001     </v>
          </cell>
          <cell r="C495" t="str">
            <v xml:space="preserve">PROPERTY TAXES                  </v>
          </cell>
          <cell r="D495">
            <v>863.1</v>
          </cell>
          <cell r="E495">
            <v>863.1</v>
          </cell>
          <cell r="F495">
            <v>0</v>
          </cell>
          <cell r="G495">
            <v>212065.99</v>
          </cell>
        </row>
        <row r="496">
          <cell r="B496" t="str">
            <v xml:space="preserve">07-00-4086.1   </v>
          </cell>
          <cell r="C496" t="str">
            <v xml:space="preserve">OPERATING TRANSFERS IN          </v>
          </cell>
          <cell r="D496">
            <v>0</v>
          </cell>
          <cell r="E496">
            <v>0</v>
          </cell>
          <cell r="F496">
            <v>0</v>
          </cell>
          <cell r="G496">
            <v>267000</v>
          </cell>
        </row>
        <row r="501">
          <cell r="B501">
            <v>1355253</v>
          </cell>
          <cell r="C501" t="str">
            <v xml:space="preserve">IMRF EXPENDITURES               </v>
          </cell>
          <cell r="D501">
            <v>0</v>
          </cell>
          <cell r="E501">
            <v>0</v>
          </cell>
          <cell r="F501">
            <v>0</v>
          </cell>
          <cell r="G501">
            <v>205358.67</v>
          </cell>
        </row>
        <row r="502">
          <cell r="B502">
            <v>1358906</v>
          </cell>
          <cell r="C502" t="str">
            <v xml:space="preserve">SOCIAL SECURITY TAX             </v>
          </cell>
          <cell r="D502">
            <v>0</v>
          </cell>
          <cell r="E502">
            <v>0</v>
          </cell>
          <cell r="F502">
            <v>0</v>
          </cell>
          <cell r="G502">
            <v>121723.11</v>
          </cell>
        </row>
        <row r="503">
          <cell r="B503">
            <v>1360732</v>
          </cell>
          <cell r="C503" t="str">
            <v xml:space="preserve">MEDICARE                        </v>
          </cell>
          <cell r="D503">
            <v>0</v>
          </cell>
          <cell r="E503">
            <v>0</v>
          </cell>
          <cell r="F503">
            <v>0</v>
          </cell>
          <cell r="G503">
            <v>119920.42</v>
          </cell>
        </row>
        <row r="504">
          <cell r="B504">
            <v>1362558</v>
          </cell>
          <cell r="C504" t="str">
            <v xml:space="preserve">UNEMPLOYMENT TAX                </v>
          </cell>
          <cell r="D504">
            <v>0</v>
          </cell>
          <cell r="E504">
            <v>0</v>
          </cell>
          <cell r="F504">
            <v>0</v>
          </cell>
          <cell r="G504">
            <v>32000</v>
          </cell>
        </row>
        <row r="507">
          <cell r="B507" t="str">
            <v xml:space="preserve">10-00-4025     </v>
          </cell>
          <cell r="C507" t="str">
            <v xml:space="preserve">MOTOR FUEL TAX (STATE)          </v>
          </cell>
          <cell r="D507">
            <v>17557.14</v>
          </cell>
          <cell r="E507">
            <v>17557.14</v>
          </cell>
          <cell r="F507">
            <v>0</v>
          </cell>
          <cell r="G507">
            <v>210000</v>
          </cell>
        </row>
        <row r="508">
          <cell r="B508" t="str">
            <v xml:space="preserve">10-00-4070     </v>
          </cell>
          <cell r="C508" t="str">
            <v xml:space="preserve">INTEREST INCOME                 </v>
          </cell>
          <cell r="D508">
            <v>137.38</v>
          </cell>
          <cell r="E508">
            <v>137.38</v>
          </cell>
          <cell r="F508">
            <v>0</v>
          </cell>
          <cell r="G508">
            <v>1500</v>
          </cell>
        </row>
        <row r="509">
          <cell r="B509" t="str">
            <v xml:space="preserve">10-00-4083     </v>
          </cell>
          <cell r="C509" t="str">
            <v xml:space="preserve">GRANT FUNDS RECEIVED            </v>
          </cell>
          <cell r="D509">
            <v>0</v>
          </cell>
          <cell r="E509">
            <v>0</v>
          </cell>
          <cell r="F509">
            <v>0</v>
          </cell>
          <cell r="G509">
            <v>145000</v>
          </cell>
        </row>
        <row r="516">
          <cell r="B516" t="str">
            <v xml:space="preserve">10-73-5201     </v>
          </cell>
          <cell r="C516" t="str">
            <v xml:space="preserve">PROFESSIONAL SERVICES           </v>
          </cell>
          <cell r="D516">
            <v>0</v>
          </cell>
          <cell r="E516">
            <v>0</v>
          </cell>
          <cell r="F516">
            <v>0</v>
          </cell>
          <cell r="G516">
            <v>431000</v>
          </cell>
        </row>
        <row r="517">
          <cell r="B517" t="str">
            <v xml:space="preserve">10-73-5232     </v>
          </cell>
          <cell r="C517" t="str">
            <v xml:space="preserve">STREET LIGHTING                 </v>
          </cell>
          <cell r="D517">
            <v>0</v>
          </cell>
          <cell r="E517">
            <v>0</v>
          </cell>
          <cell r="F517">
            <v>0</v>
          </cell>
          <cell r="G517">
            <v>68000</v>
          </cell>
        </row>
        <row r="518">
          <cell r="B518" t="str">
            <v xml:space="preserve">10-73-5238.2   </v>
          </cell>
          <cell r="C518" t="str">
            <v xml:space="preserve">STREET REPAVING                 </v>
          </cell>
          <cell r="D518">
            <v>0</v>
          </cell>
          <cell r="E518">
            <v>0</v>
          </cell>
          <cell r="F518">
            <v>0</v>
          </cell>
          <cell r="G518">
            <v>598000</v>
          </cell>
        </row>
        <row r="521">
          <cell r="B521" t="str">
            <v xml:space="preserve">11-00-4026     </v>
          </cell>
          <cell r="C521" t="str">
            <v xml:space="preserve">COOK COUNTY GRANT               </v>
          </cell>
          <cell r="D521">
            <v>0</v>
          </cell>
          <cell r="E521">
            <v>0</v>
          </cell>
          <cell r="F521">
            <v>0</v>
          </cell>
          <cell r="G521">
            <v>300000</v>
          </cell>
        </row>
        <row r="522">
          <cell r="B522" t="str">
            <v xml:space="preserve">11-00-4086     </v>
          </cell>
          <cell r="C522" t="str">
            <v xml:space="preserve">OPERATING TRANSFERS             </v>
          </cell>
          <cell r="D522">
            <v>0</v>
          </cell>
          <cell r="E522">
            <v>0</v>
          </cell>
          <cell r="F522">
            <v>0</v>
          </cell>
          <cell r="G522">
            <v>245622.5</v>
          </cell>
        </row>
        <row r="531">
          <cell r="B531" t="str">
            <v xml:space="preserve">11-73-5236     </v>
          </cell>
          <cell r="C531" t="str">
            <v xml:space="preserve">STREET RECONSTRUCTION           </v>
          </cell>
          <cell r="D531">
            <v>313350.77</v>
          </cell>
          <cell r="E531">
            <v>313350.77</v>
          </cell>
          <cell r="F531">
            <v>0</v>
          </cell>
          <cell r="G531">
            <v>545622.5</v>
          </cell>
        </row>
        <row r="534">
          <cell r="B534" t="str">
            <v xml:space="preserve">15-00-4001     </v>
          </cell>
          <cell r="C534" t="str">
            <v xml:space="preserve">PROPERTY TAXES                  </v>
          </cell>
          <cell r="D534">
            <v>10528.89</v>
          </cell>
          <cell r="E534">
            <v>10528.89</v>
          </cell>
          <cell r="F534">
            <v>0</v>
          </cell>
          <cell r="G534">
            <v>600000</v>
          </cell>
        </row>
        <row r="535">
          <cell r="B535" t="str">
            <v xml:space="preserve">15-00-4070     </v>
          </cell>
          <cell r="C535" t="str">
            <v xml:space="preserve">INTEREST INCOME                 </v>
          </cell>
          <cell r="D535">
            <v>307.41000000000003</v>
          </cell>
          <cell r="E535">
            <v>307.41000000000003</v>
          </cell>
          <cell r="F535">
            <v>0</v>
          </cell>
          <cell r="G535">
            <v>0</v>
          </cell>
        </row>
        <row r="540">
          <cell r="B540" t="str">
            <v xml:space="preserve">15-21-5202     </v>
          </cell>
          <cell r="C540" t="str">
            <v xml:space="preserve">LEGAL PROFESSIONAL SERVICES     </v>
          </cell>
          <cell r="D540">
            <v>0</v>
          </cell>
          <cell r="E540">
            <v>0</v>
          </cell>
          <cell r="F540">
            <v>0</v>
          </cell>
          <cell r="G540">
            <v>20000</v>
          </cell>
        </row>
        <row r="541">
          <cell r="B541" t="str">
            <v xml:space="preserve">15-21-5257     </v>
          </cell>
          <cell r="C541" t="str">
            <v xml:space="preserve">GRANT EXPENDITURES              </v>
          </cell>
          <cell r="D541">
            <v>0</v>
          </cell>
          <cell r="E541">
            <v>0</v>
          </cell>
          <cell r="F541">
            <v>0</v>
          </cell>
          <cell r="G541">
            <v>300000</v>
          </cell>
        </row>
        <row r="542">
          <cell r="B542" t="str">
            <v xml:space="preserve">15-21-5287     </v>
          </cell>
          <cell r="C542" t="str">
            <v xml:space="preserve">GAS FOR HEATING                 </v>
          </cell>
          <cell r="D542">
            <v>91.69</v>
          </cell>
          <cell r="E542">
            <v>91.69</v>
          </cell>
          <cell r="F542">
            <v>0</v>
          </cell>
          <cell r="G542">
            <v>2000</v>
          </cell>
        </row>
        <row r="545">
          <cell r="B545" t="str">
            <v xml:space="preserve">15-21-5505     </v>
          </cell>
          <cell r="C545" t="str">
            <v xml:space="preserve">CONTINGENCY                     </v>
          </cell>
          <cell r="D545">
            <v>0</v>
          </cell>
          <cell r="E545">
            <v>0</v>
          </cell>
          <cell r="F545">
            <v>0</v>
          </cell>
          <cell r="G545">
            <v>118954</v>
          </cell>
        </row>
        <row r="548">
          <cell r="B548" t="str">
            <v xml:space="preserve">15-24-5204     </v>
          </cell>
          <cell r="C548" t="str">
            <v xml:space="preserve">AUDIT SERVICES                  </v>
          </cell>
          <cell r="D548">
            <v>0</v>
          </cell>
          <cell r="E548">
            <v>0</v>
          </cell>
          <cell r="F548">
            <v>0</v>
          </cell>
          <cell r="G548">
            <v>3250</v>
          </cell>
        </row>
        <row r="549">
          <cell r="B549" t="str">
            <v xml:space="preserve">15-24-5206     </v>
          </cell>
          <cell r="C549" t="str">
            <v xml:space="preserve">REFUND OF TIF TAXES             </v>
          </cell>
          <cell r="D549">
            <v>0</v>
          </cell>
          <cell r="E549">
            <v>0</v>
          </cell>
          <cell r="F549">
            <v>0</v>
          </cell>
          <cell r="G549">
            <v>26000</v>
          </cell>
        </row>
        <row r="552">
          <cell r="B552" t="str">
            <v xml:space="preserve">15-73-5237     </v>
          </cell>
          <cell r="C552" t="str">
            <v xml:space="preserve">STREET RECONSTRUCTION           </v>
          </cell>
          <cell r="D552">
            <v>0</v>
          </cell>
          <cell r="E552">
            <v>0</v>
          </cell>
          <cell r="F552">
            <v>0</v>
          </cell>
          <cell r="G552">
            <v>130000</v>
          </cell>
        </row>
        <row r="553">
          <cell r="B553" t="str">
            <v xml:space="preserve">15-73-5326     </v>
          </cell>
          <cell r="C553" t="str">
            <v xml:space="preserve">TOOLS &amp; SUPPLIES                </v>
          </cell>
          <cell r="D553">
            <v>0</v>
          </cell>
          <cell r="E553">
            <v>0</v>
          </cell>
          <cell r="F553">
            <v>7681</v>
          </cell>
          <cell r="G553">
            <v>0</v>
          </cell>
        </row>
        <row r="556">
          <cell r="B556" t="str">
            <v xml:space="preserve">16-00-4070     </v>
          </cell>
          <cell r="C556" t="str">
            <v xml:space="preserve">INTEREST INCOME                 </v>
          </cell>
          <cell r="D556">
            <v>74.41</v>
          </cell>
          <cell r="E556">
            <v>74.41</v>
          </cell>
          <cell r="F556">
            <v>0</v>
          </cell>
          <cell r="G556">
            <v>750</v>
          </cell>
        </row>
        <row r="563">
          <cell r="B563" t="str">
            <v xml:space="preserve">16-21-5505     </v>
          </cell>
          <cell r="C563" t="str">
            <v xml:space="preserve">CONTINGENCY                     </v>
          </cell>
          <cell r="D563">
            <v>0</v>
          </cell>
          <cell r="E563">
            <v>0</v>
          </cell>
          <cell r="F563">
            <v>0</v>
          </cell>
          <cell r="G563">
            <v>875000</v>
          </cell>
        </row>
        <row r="564">
          <cell r="B564" t="str">
            <v xml:space="preserve">16-24-5204     </v>
          </cell>
          <cell r="C564" t="str">
            <v xml:space="preserve">AUDIT SERVICES                  </v>
          </cell>
          <cell r="D564">
            <v>0</v>
          </cell>
          <cell r="E564">
            <v>0</v>
          </cell>
          <cell r="F564">
            <v>0</v>
          </cell>
          <cell r="G564">
            <v>3250</v>
          </cell>
        </row>
        <row r="567">
          <cell r="B567" t="str">
            <v xml:space="preserve">17-00-4001     </v>
          </cell>
          <cell r="C567" t="str">
            <v xml:space="preserve">PROPERTY TAXES.                 </v>
          </cell>
          <cell r="D567">
            <v>0</v>
          </cell>
          <cell r="E567">
            <v>0</v>
          </cell>
          <cell r="F567">
            <v>0</v>
          </cell>
          <cell r="G567">
            <v>93000</v>
          </cell>
        </row>
        <row r="568">
          <cell r="B568" t="str">
            <v xml:space="preserve">17-00-4073     </v>
          </cell>
          <cell r="C568" t="str">
            <v xml:space="preserve">INTEREST INCOME                 </v>
          </cell>
          <cell r="D568">
            <v>21.33</v>
          </cell>
          <cell r="E568">
            <v>21.33</v>
          </cell>
          <cell r="F568">
            <v>0</v>
          </cell>
          <cell r="G568">
            <v>234</v>
          </cell>
        </row>
        <row r="573">
          <cell r="B573" t="str">
            <v xml:space="preserve">17-21-5203     </v>
          </cell>
          <cell r="C573" t="str">
            <v xml:space="preserve">OTHER CONTRACTUAL               </v>
          </cell>
          <cell r="D573">
            <v>0</v>
          </cell>
          <cell r="E573">
            <v>0</v>
          </cell>
          <cell r="F573">
            <v>0</v>
          </cell>
          <cell r="G573">
            <v>22000</v>
          </cell>
        </row>
        <row r="576">
          <cell r="B576" t="str">
            <v xml:space="preserve">17-24-5204     </v>
          </cell>
          <cell r="C576" t="str">
            <v xml:space="preserve">AUDIT SERVICES                  </v>
          </cell>
          <cell r="D576">
            <v>0</v>
          </cell>
          <cell r="E576">
            <v>0</v>
          </cell>
          <cell r="F576">
            <v>0</v>
          </cell>
          <cell r="G576">
            <v>3250</v>
          </cell>
        </row>
        <row r="579">
          <cell r="B579" t="str">
            <v xml:space="preserve">18-00-4070     </v>
          </cell>
          <cell r="C579" t="str">
            <v xml:space="preserve">INTEREST INCOME                 </v>
          </cell>
          <cell r="D579">
            <v>1.1200000000000001</v>
          </cell>
          <cell r="E579">
            <v>1.1200000000000001</v>
          </cell>
          <cell r="F579">
            <v>0</v>
          </cell>
          <cell r="G579">
            <v>12</v>
          </cell>
        </row>
        <row r="582">
          <cell r="B582" t="str">
            <v xml:space="preserve">19-00-4001     </v>
          </cell>
          <cell r="C582" t="str">
            <v xml:space="preserve">PROPERTY TAXES                  </v>
          </cell>
          <cell r="D582">
            <v>0</v>
          </cell>
          <cell r="E582">
            <v>0</v>
          </cell>
          <cell r="F582">
            <v>0</v>
          </cell>
          <cell r="G582">
            <v>128000</v>
          </cell>
        </row>
        <row r="583">
          <cell r="B583" t="str">
            <v xml:space="preserve">19-00-4070     </v>
          </cell>
          <cell r="C583" t="str">
            <v xml:space="preserve">INTEREST INCOME                 </v>
          </cell>
          <cell r="D583">
            <v>14.69</v>
          </cell>
          <cell r="E583">
            <v>14.69</v>
          </cell>
          <cell r="F583">
            <v>0</v>
          </cell>
          <cell r="G583">
            <v>150</v>
          </cell>
        </row>
        <row r="588">
          <cell r="B588" t="str">
            <v xml:space="preserve">19-21-5229     </v>
          </cell>
          <cell r="C588" t="str">
            <v xml:space="preserve">T I F DISBURSEMENTS - ANB       </v>
          </cell>
          <cell r="D588">
            <v>0</v>
          </cell>
          <cell r="E588">
            <v>0</v>
          </cell>
          <cell r="F588">
            <v>0</v>
          </cell>
          <cell r="G588">
            <v>126000</v>
          </cell>
        </row>
        <row r="591">
          <cell r="B591" t="str">
            <v xml:space="preserve">30-00-4001     </v>
          </cell>
          <cell r="C591" t="str">
            <v xml:space="preserve">PROPERTY TAXES                  </v>
          </cell>
          <cell r="D591">
            <v>3191.64</v>
          </cell>
          <cell r="E591">
            <v>3191.64</v>
          </cell>
          <cell r="F591">
            <v>0</v>
          </cell>
          <cell r="G591">
            <v>627742.6</v>
          </cell>
        </row>
        <row r="592">
          <cell r="B592" t="str">
            <v xml:space="preserve">30-00-4086     </v>
          </cell>
          <cell r="C592" t="str">
            <v xml:space="preserve">OPERATING TRANSFERS             </v>
          </cell>
          <cell r="D592">
            <v>0</v>
          </cell>
          <cell r="E592">
            <v>0</v>
          </cell>
          <cell r="F592">
            <v>0</v>
          </cell>
          <cell r="G592">
            <v>218227</v>
          </cell>
        </row>
        <row r="593">
          <cell r="B593" t="str">
            <v xml:space="preserve">30-00-4088.1   </v>
          </cell>
          <cell r="C593" t="str">
            <v xml:space="preserve">NEW DEBT ISSUANCE - BONDS       </v>
          </cell>
          <cell r="D593">
            <v>0</v>
          </cell>
          <cell r="E593">
            <v>0</v>
          </cell>
          <cell r="F593">
            <v>0</v>
          </cell>
          <cell r="G593">
            <v>666750</v>
          </cell>
        </row>
        <row r="600">
          <cell r="B600" t="str">
            <v xml:space="preserve">30-81-5705     </v>
          </cell>
          <cell r="C600" t="str">
            <v xml:space="preserve">PRINCIPAL-ANNUAL ROLLOVER BONDS </v>
          </cell>
          <cell r="D600">
            <v>0</v>
          </cell>
          <cell r="E600">
            <v>0</v>
          </cell>
          <cell r="F600">
            <v>0</v>
          </cell>
          <cell r="G600">
            <v>740000</v>
          </cell>
        </row>
        <row r="601">
          <cell r="B601" t="str">
            <v xml:space="preserve">30-81-5710     </v>
          </cell>
          <cell r="C601" t="str">
            <v>INTEREST - ANNUAL ROLLOVER BONDS</v>
          </cell>
          <cell r="D601">
            <v>0</v>
          </cell>
          <cell r="E601">
            <v>0</v>
          </cell>
          <cell r="F601">
            <v>0</v>
          </cell>
          <cell r="G601">
            <v>20720</v>
          </cell>
        </row>
        <row r="602">
          <cell r="B602" t="str">
            <v xml:space="preserve">30-81-5712     </v>
          </cell>
          <cell r="C602" t="str">
            <v xml:space="preserve">PRINCIPAL - 2003 A              </v>
          </cell>
          <cell r="D602">
            <v>0</v>
          </cell>
          <cell r="E602">
            <v>0</v>
          </cell>
          <cell r="F602">
            <v>0</v>
          </cell>
          <cell r="G602">
            <v>18598.8</v>
          </cell>
        </row>
        <row r="603">
          <cell r="B603" t="str">
            <v xml:space="preserve">30-81-5715     </v>
          </cell>
          <cell r="C603" t="str">
            <v xml:space="preserve">PRINCIPAL 2003B                 </v>
          </cell>
          <cell r="D603">
            <v>0</v>
          </cell>
          <cell r="E603">
            <v>0</v>
          </cell>
          <cell r="F603">
            <v>0</v>
          </cell>
          <cell r="G603">
            <v>590000</v>
          </cell>
        </row>
        <row r="604">
          <cell r="B604" t="str">
            <v xml:space="preserve">30-81-5758     </v>
          </cell>
          <cell r="C604" t="str">
            <v xml:space="preserve">INTEREST - 2003 A               </v>
          </cell>
          <cell r="D604">
            <v>0</v>
          </cell>
          <cell r="E604">
            <v>0</v>
          </cell>
          <cell r="F604">
            <v>0</v>
          </cell>
          <cell r="G604">
            <v>21401.200000000001</v>
          </cell>
        </row>
        <row r="605">
          <cell r="B605" t="str">
            <v xml:space="preserve">30-81-5760     </v>
          </cell>
          <cell r="C605" t="str">
            <v xml:space="preserve">INTEREST 2003B                  </v>
          </cell>
          <cell r="D605">
            <v>0</v>
          </cell>
          <cell r="E605">
            <v>0</v>
          </cell>
          <cell r="F605">
            <v>0</v>
          </cell>
          <cell r="G605">
            <v>73500</v>
          </cell>
        </row>
        <row r="606">
          <cell r="B606" t="str">
            <v xml:space="preserve">30-81-5781     </v>
          </cell>
          <cell r="C606" t="str">
            <v xml:space="preserve">BOND ISSUANCE COSTS             </v>
          </cell>
          <cell r="D606">
            <v>0</v>
          </cell>
          <cell r="E606">
            <v>0</v>
          </cell>
          <cell r="F606">
            <v>0</v>
          </cell>
          <cell r="G606">
            <v>48500</v>
          </cell>
        </row>
        <row r="609">
          <cell r="B609" t="str">
            <v xml:space="preserve">40-00-4070     </v>
          </cell>
          <cell r="C609" t="str">
            <v xml:space="preserve">INTEREST INCOME                 </v>
          </cell>
          <cell r="D609">
            <v>182.59</v>
          </cell>
          <cell r="E609">
            <v>182.59</v>
          </cell>
          <cell r="F609">
            <v>0</v>
          </cell>
          <cell r="G609">
            <v>0</v>
          </cell>
        </row>
        <row r="610">
          <cell r="B610" t="str">
            <v xml:space="preserve">40-00-4083     </v>
          </cell>
          <cell r="C610" t="str">
            <v xml:space="preserve">GRANT FUNDS RECEIVED            </v>
          </cell>
          <cell r="D610">
            <v>0</v>
          </cell>
          <cell r="E610">
            <v>0</v>
          </cell>
          <cell r="F610">
            <v>0</v>
          </cell>
          <cell r="G610">
            <v>577615</v>
          </cell>
        </row>
        <row r="611">
          <cell r="B611" t="str">
            <v xml:space="preserve">40-00-4086     </v>
          </cell>
          <cell r="C611" t="str">
            <v xml:space="preserve">OPERATING TRANSFERS             </v>
          </cell>
          <cell r="D611">
            <v>0</v>
          </cell>
          <cell r="E611">
            <v>0</v>
          </cell>
          <cell r="F611">
            <v>0</v>
          </cell>
          <cell r="G611">
            <v>1600000</v>
          </cell>
        </row>
        <row r="612">
          <cell r="B612" t="str">
            <v xml:space="preserve">40-00-4088     </v>
          </cell>
          <cell r="C612" t="str">
            <v xml:space="preserve">DEBT ISSUANCE - BONDS           </v>
          </cell>
          <cell r="D612">
            <v>0</v>
          </cell>
          <cell r="E612">
            <v>0</v>
          </cell>
          <cell r="F612">
            <v>0</v>
          </cell>
          <cell r="G612">
            <v>308250</v>
          </cell>
        </row>
        <row r="613">
          <cell r="B613" t="str">
            <v xml:space="preserve">40-00-4092     </v>
          </cell>
          <cell r="C613" t="str">
            <v xml:space="preserve">RENTALS - PROPERTIES            </v>
          </cell>
          <cell r="D613">
            <v>4200</v>
          </cell>
          <cell r="E613">
            <v>4200</v>
          </cell>
          <cell r="F613">
            <v>0</v>
          </cell>
          <cell r="G613">
            <v>0</v>
          </cell>
        </row>
        <row r="618">
          <cell r="B618" t="str">
            <v xml:space="preserve">40-21-5201     </v>
          </cell>
          <cell r="C618" t="str">
            <v xml:space="preserve">PROFESSIONAL SERVICES           </v>
          </cell>
          <cell r="D618">
            <v>863109.45</v>
          </cell>
          <cell r="E618">
            <v>863109.45</v>
          </cell>
          <cell r="F618">
            <v>7600</v>
          </cell>
          <cell r="G618">
            <v>535000</v>
          </cell>
        </row>
        <row r="627">
          <cell r="B627" t="str">
            <v xml:space="preserve">40-73-5237     </v>
          </cell>
          <cell r="C627" t="str">
            <v xml:space="preserve">STREET RECONSTRUCTION           </v>
          </cell>
          <cell r="D627">
            <v>12500</v>
          </cell>
          <cell r="E627">
            <v>12500</v>
          </cell>
          <cell r="F627">
            <v>0</v>
          </cell>
          <cell r="G627">
            <v>582000</v>
          </cell>
        </row>
        <row r="632">
          <cell r="B632" t="str">
            <v xml:space="preserve">40-85-5401     </v>
          </cell>
          <cell r="C632" t="str">
            <v xml:space="preserve">BUILDING                        </v>
          </cell>
          <cell r="D632">
            <v>0</v>
          </cell>
          <cell r="E632">
            <v>0</v>
          </cell>
          <cell r="F632">
            <v>0</v>
          </cell>
          <cell r="G632">
            <v>2040000</v>
          </cell>
        </row>
        <row r="633">
          <cell r="B633" t="str">
            <v xml:space="preserve">40-85-5405     </v>
          </cell>
          <cell r="C633" t="str">
            <v xml:space="preserve">LAND &amp; IMPROVEMENTS             </v>
          </cell>
          <cell r="D633">
            <v>0</v>
          </cell>
          <cell r="E633">
            <v>0</v>
          </cell>
          <cell r="F633">
            <v>0</v>
          </cell>
          <cell r="G633">
            <v>150000</v>
          </cell>
        </row>
        <row r="634">
          <cell r="B634" t="str">
            <v xml:space="preserve">40-85-5408     </v>
          </cell>
          <cell r="C634" t="str">
            <v xml:space="preserve">PURCHASE OF EQUIPMENT           </v>
          </cell>
          <cell r="D634">
            <v>0</v>
          </cell>
          <cell r="E634">
            <v>0</v>
          </cell>
          <cell r="F634">
            <v>0</v>
          </cell>
          <cell r="G634">
            <v>519000</v>
          </cell>
        </row>
        <row r="637">
          <cell r="B637" t="str">
            <v xml:space="preserve">50-00-4004     </v>
          </cell>
          <cell r="C637" t="str">
            <v xml:space="preserve">WATER TOWER RENTERS             </v>
          </cell>
          <cell r="D637">
            <v>2860</v>
          </cell>
          <cell r="E637">
            <v>2860</v>
          </cell>
          <cell r="F637">
            <v>0</v>
          </cell>
          <cell r="G637">
            <v>31000</v>
          </cell>
        </row>
        <row r="638">
          <cell r="B638" t="str">
            <v xml:space="preserve">50-00-4062     </v>
          </cell>
          <cell r="C638" t="str">
            <v xml:space="preserve">TURN-ON FEE                     </v>
          </cell>
          <cell r="D638">
            <v>0</v>
          </cell>
          <cell r="E638">
            <v>0</v>
          </cell>
          <cell r="F638">
            <v>0</v>
          </cell>
          <cell r="G638">
            <v>7500</v>
          </cell>
        </row>
        <row r="639">
          <cell r="B639" t="str">
            <v xml:space="preserve">50-00-4064     </v>
          </cell>
          <cell r="C639" t="str">
            <v xml:space="preserve">WATER SALES                     </v>
          </cell>
          <cell r="D639">
            <v>3964822.55</v>
          </cell>
          <cell r="E639">
            <v>3964822.55</v>
          </cell>
          <cell r="F639">
            <v>0</v>
          </cell>
          <cell r="G639">
            <v>3000000</v>
          </cell>
        </row>
        <row r="640">
          <cell r="B640" t="str">
            <v xml:space="preserve">50-00-4065     </v>
          </cell>
          <cell r="C640" t="str">
            <v xml:space="preserve">SEWERAGE CHARGES                </v>
          </cell>
          <cell r="D640">
            <v>432246.69</v>
          </cell>
          <cell r="E640">
            <v>432246.69</v>
          </cell>
          <cell r="F640">
            <v>0</v>
          </cell>
          <cell r="G640">
            <v>380000</v>
          </cell>
        </row>
        <row r="641">
          <cell r="B641" t="str">
            <v xml:space="preserve">50-00-4066     </v>
          </cell>
          <cell r="C641" t="str">
            <v xml:space="preserve">PENALTIES                       </v>
          </cell>
          <cell r="D641">
            <v>3401.28</v>
          </cell>
          <cell r="E641">
            <v>3401.28</v>
          </cell>
          <cell r="F641">
            <v>0</v>
          </cell>
          <cell r="G641">
            <v>60000</v>
          </cell>
        </row>
        <row r="642">
          <cell r="B642" t="str">
            <v xml:space="preserve">50-00-4074     </v>
          </cell>
          <cell r="C642" t="str">
            <v>INTEREST INCOME WATER TOWER TANK</v>
          </cell>
          <cell r="D642">
            <v>12.79</v>
          </cell>
          <cell r="E642">
            <v>12.79</v>
          </cell>
          <cell r="F642">
            <v>0</v>
          </cell>
          <cell r="G642">
            <v>750</v>
          </cell>
        </row>
        <row r="643">
          <cell r="B643" t="str">
            <v xml:space="preserve">50-00-4084     </v>
          </cell>
          <cell r="C643" t="str">
            <v xml:space="preserve">ADMIN FEE - SHUT OFF LIST       </v>
          </cell>
          <cell r="D643">
            <v>-30</v>
          </cell>
          <cell r="E643">
            <v>-30</v>
          </cell>
          <cell r="F643">
            <v>0</v>
          </cell>
          <cell r="G643">
            <v>5000</v>
          </cell>
        </row>
        <row r="644">
          <cell r="B644" t="str">
            <v xml:space="preserve">50-00-4085     </v>
          </cell>
          <cell r="C644" t="str">
            <v xml:space="preserve">CROSS CONNECTION FEES           </v>
          </cell>
          <cell r="D644">
            <v>2149</v>
          </cell>
          <cell r="E644">
            <v>2149</v>
          </cell>
          <cell r="F644">
            <v>0</v>
          </cell>
          <cell r="G644">
            <v>30000</v>
          </cell>
        </row>
        <row r="645">
          <cell r="B645" t="str">
            <v xml:space="preserve">50-00-4090     </v>
          </cell>
          <cell r="C645" t="str">
            <v xml:space="preserve">MISCELLANEOUS                   </v>
          </cell>
          <cell r="D645">
            <v>0</v>
          </cell>
          <cell r="E645">
            <v>0</v>
          </cell>
          <cell r="F645">
            <v>0</v>
          </cell>
          <cell r="G645">
            <v>500</v>
          </cell>
        </row>
        <row r="656">
          <cell r="B656" t="str">
            <v xml:space="preserve">50-24-5108     </v>
          </cell>
          <cell r="C656" t="str">
            <v xml:space="preserve">COLLECTOR                       </v>
          </cell>
          <cell r="D656">
            <v>0</v>
          </cell>
          <cell r="E656">
            <v>0</v>
          </cell>
          <cell r="F656">
            <v>0</v>
          </cell>
          <cell r="G656">
            <v>28823.52</v>
          </cell>
        </row>
        <row r="659">
          <cell r="B659" t="str">
            <v xml:space="preserve">50-24-5272     </v>
          </cell>
          <cell r="C659" t="str">
            <v xml:space="preserve">POSTAGE                         </v>
          </cell>
          <cell r="D659">
            <v>1322.75</v>
          </cell>
          <cell r="E659">
            <v>1322.75</v>
          </cell>
          <cell r="F659">
            <v>0</v>
          </cell>
          <cell r="G659">
            <v>13750</v>
          </cell>
        </row>
        <row r="668">
          <cell r="B668" t="str">
            <v xml:space="preserve">50-76-5165     </v>
          </cell>
          <cell r="C668" t="str">
            <v xml:space="preserve">DIRECTOR OF PUBLIC WORKS        </v>
          </cell>
          <cell r="D668">
            <v>4116.68</v>
          </cell>
          <cell r="E668">
            <v>4116.68</v>
          </cell>
          <cell r="F668">
            <v>0</v>
          </cell>
          <cell r="G668">
            <v>49400</v>
          </cell>
        </row>
        <row r="669">
          <cell r="B669" t="str">
            <v xml:space="preserve">50-76-5170     </v>
          </cell>
          <cell r="C669" t="str">
            <v xml:space="preserve">WAGES, PW EMPLOYEES             </v>
          </cell>
          <cell r="D669">
            <v>0</v>
          </cell>
          <cell r="E669">
            <v>0</v>
          </cell>
          <cell r="F669">
            <v>0</v>
          </cell>
          <cell r="G669">
            <v>122215.33</v>
          </cell>
        </row>
        <row r="670">
          <cell r="B670" t="str">
            <v xml:space="preserve">50-76-5188     </v>
          </cell>
          <cell r="C670" t="str">
            <v xml:space="preserve">ADMINISTRATIVE CLERK            </v>
          </cell>
          <cell r="D670">
            <v>0</v>
          </cell>
          <cell r="E670">
            <v>0</v>
          </cell>
          <cell r="F670">
            <v>0</v>
          </cell>
          <cell r="G670">
            <v>40126.97</v>
          </cell>
        </row>
        <row r="673">
          <cell r="B673" t="str">
            <v xml:space="preserve">50-76-5201     </v>
          </cell>
          <cell r="C673" t="str">
            <v xml:space="preserve">PROFESSIONAL SERVICES           </v>
          </cell>
          <cell r="D673">
            <v>2500</v>
          </cell>
          <cell r="E673">
            <v>2500</v>
          </cell>
          <cell r="F673">
            <v>0</v>
          </cell>
          <cell r="G673">
            <v>78000</v>
          </cell>
        </row>
        <row r="674">
          <cell r="B674" t="str">
            <v xml:space="preserve">50-76-5202     </v>
          </cell>
          <cell r="C674" t="str">
            <v xml:space="preserve">LEGAL SERVICES                  </v>
          </cell>
          <cell r="D674">
            <v>0</v>
          </cell>
          <cell r="E674">
            <v>0</v>
          </cell>
          <cell r="F674">
            <v>0</v>
          </cell>
          <cell r="G674">
            <v>2000</v>
          </cell>
        </row>
        <row r="675">
          <cell r="B675" t="str">
            <v xml:space="preserve">50-76-5203     </v>
          </cell>
          <cell r="C675" t="str">
            <v xml:space="preserve">CC INSPECTION SVS               </v>
          </cell>
          <cell r="D675">
            <v>1765</v>
          </cell>
          <cell r="E675">
            <v>1765</v>
          </cell>
          <cell r="F675">
            <v>0</v>
          </cell>
          <cell r="G675">
            <v>40000</v>
          </cell>
        </row>
        <row r="676">
          <cell r="B676" t="str">
            <v xml:space="preserve">50-76-5217     </v>
          </cell>
          <cell r="C676" t="str">
            <v xml:space="preserve">LIABILITY INSURANCE             </v>
          </cell>
          <cell r="D676">
            <v>0</v>
          </cell>
          <cell r="E676">
            <v>0</v>
          </cell>
          <cell r="F676">
            <v>0</v>
          </cell>
          <cell r="G676">
            <v>31200</v>
          </cell>
        </row>
        <row r="677">
          <cell r="B677" t="str">
            <v xml:space="preserve">50-76-5219     </v>
          </cell>
          <cell r="C677" t="str">
            <v xml:space="preserve">WORKMANS COMPENSATION INSURANCE </v>
          </cell>
          <cell r="D677">
            <v>0</v>
          </cell>
          <cell r="E677">
            <v>0</v>
          </cell>
          <cell r="F677">
            <v>0</v>
          </cell>
          <cell r="G677">
            <v>10000</v>
          </cell>
        </row>
        <row r="678">
          <cell r="B678" t="str">
            <v xml:space="preserve">50-76-5226     </v>
          </cell>
          <cell r="C678" t="str">
            <v xml:space="preserve">J.U.L.I.E.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1500</v>
          </cell>
        </row>
        <row r="679">
          <cell r="B679" t="str">
            <v xml:space="preserve">50-76-5250     </v>
          </cell>
          <cell r="C679" t="str">
            <v xml:space="preserve">50-50 FLOOD CONTROL ASSISTANCE  </v>
          </cell>
          <cell r="D679">
            <v>0</v>
          </cell>
          <cell r="E679">
            <v>0</v>
          </cell>
          <cell r="F679">
            <v>0</v>
          </cell>
          <cell r="G679">
            <v>12500</v>
          </cell>
        </row>
        <row r="680">
          <cell r="B680" t="str">
            <v xml:space="preserve">50-76-5267     </v>
          </cell>
          <cell r="C680" t="str">
            <v xml:space="preserve">RENTAL - EQUIPMENT              </v>
          </cell>
          <cell r="D680">
            <v>160</v>
          </cell>
          <cell r="E680">
            <v>160</v>
          </cell>
          <cell r="F680">
            <v>0</v>
          </cell>
          <cell r="G680">
            <v>3000</v>
          </cell>
        </row>
        <row r="681">
          <cell r="B681" t="str">
            <v xml:space="preserve">50-76-5273     </v>
          </cell>
          <cell r="C681" t="str">
            <v xml:space="preserve">LEAK DETECTION SERVICE          </v>
          </cell>
          <cell r="D681">
            <v>1600</v>
          </cell>
          <cell r="E681">
            <v>1600</v>
          </cell>
          <cell r="F681">
            <v>0</v>
          </cell>
          <cell r="G681">
            <v>0</v>
          </cell>
        </row>
        <row r="682">
          <cell r="B682" t="str">
            <v xml:space="preserve">50-76-5287     </v>
          </cell>
          <cell r="C682" t="str">
            <v xml:space="preserve">GAS FOR HEATING                 </v>
          </cell>
          <cell r="D682">
            <v>948.61</v>
          </cell>
          <cell r="E682">
            <v>948.61</v>
          </cell>
          <cell r="F682">
            <v>0</v>
          </cell>
          <cell r="G682">
            <v>5500</v>
          </cell>
        </row>
        <row r="685">
          <cell r="B685" t="str">
            <v xml:space="preserve">50-76-5302     </v>
          </cell>
          <cell r="C685" t="str">
            <v xml:space="preserve">GAS &amp; OIL                       </v>
          </cell>
          <cell r="D685">
            <v>0</v>
          </cell>
          <cell r="E685">
            <v>0</v>
          </cell>
          <cell r="F685">
            <v>0</v>
          </cell>
          <cell r="G685">
            <v>5500</v>
          </cell>
        </row>
        <row r="686">
          <cell r="B686" t="str">
            <v xml:space="preserve">50-76-5326     </v>
          </cell>
          <cell r="C686" t="str">
            <v xml:space="preserve">SUPPLIES - TOOLS                </v>
          </cell>
          <cell r="D686">
            <v>0</v>
          </cell>
          <cell r="E686">
            <v>0</v>
          </cell>
          <cell r="F686">
            <v>0</v>
          </cell>
          <cell r="G686">
            <v>2000</v>
          </cell>
        </row>
        <row r="687">
          <cell r="B687" t="str">
            <v xml:space="preserve">50-76-5377     </v>
          </cell>
          <cell r="C687" t="str">
            <v xml:space="preserve">PURCHASES - HYDRANT             </v>
          </cell>
          <cell r="D687">
            <v>0</v>
          </cell>
          <cell r="E687">
            <v>0</v>
          </cell>
          <cell r="F687">
            <v>0</v>
          </cell>
          <cell r="G687">
            <v>20000</v>
          </cell>
        </row>
        <row r="690">
          <cell r="B690" t="str">
            <v xml:space="preserve">50-76-5450     </v>
          </cell>
          <cell r="C690" t="str">
            <v xml:space="preserve">EMERGENCY WATER MAIN            </v>
          </cell>
          <cell r="D690">
            <v>0</v>
          </cell>
          <cell r="E690">
            <v>0</v>
          </cell>
          <cell r="F690">
            <v>0</v>
          </cell>
          <cell r="G690">
            <v>200000</v>
          </cell>
        </row>
        <row r="691">
          <cell r="B691" t="str">
            <v xml:space="preserve">50-76-5453     </v>
          </cell>
          <cell r="C691" t="str">
            <v xml:space="preserve">IMPROVEMENTS-WATER MAIN         </v>
          </cell>
          <cell r="D691">
            <v>0</v>
          </cell>
          <cell r="E691">
            <v>0</v>
          </cell>
          <cell r="F691">
            <v>0</v>
          </cell>
          <cell r="G691">
            <v>650000</v>
          </cell>
        </row>
        <row r="694">
          <cell r="B694" t="str">
            <v xml:space="preserve">50-76-6810     </v>
          </cell>
          <cell r="C694" t="str">
            <v xml:space="preserve">COST OF WATER PURCHASED         </v>
          </cell>
          <cell r="D694">
            <v>189960</v>
          </cell>
          <cell r="E694">
            <v>189960</v>
          </cell>
          <cell r="F694">
            <v>0</v>
          </cell>
          <cell r="G694">
            <v>2500000</v>
          </cell>
        </row>
        <row r="697">
          <cell r="B697" t="str">
            <v xml:space="preserve">50-76-6827     </v>
          </cell>
          <cell r="C697" t="str">
            <v xml:space="preserve">REPAIR/MAINT - MAINS            </v>
          </cell>
          <cell r="D697">
            <v>32566</v>
          </cell>
          <cell r="E697">
            <v>32566</v>
          </cell>
          <cell r="F697">
            <v>0</v>
          </cell>
          <cell r="G697">
            <v>200000</v>
          </cell>
        </row>
        <row r="698">
          <cell r="B698" t="str">
            <v xml:space="preserve">50-76-6829     </v>
          </cell>
          <cell r="C698" t="str">
            <v xml:space="preserve">REPAIR/MAINT - METERS           </v>
          </cell>
          <cell r="D698">
            <v>0</v>
          </cell>
          <cell r="E698">
            <v>0</v>
          </cell>
          <cell r="F698">
            <v>0</v>
          </cell>
          <cell r="G698">
            <v>1200000</v>
          </cell>
        </row>
        <row r="699">
          <cell r="B699" t="str">
            <v xml:space="preserve">50-76-6830     </v>
          </cell>
          <cell r="C699" t="str">
            <v xml:space="preserve">REPAIR/MAINT - METER PARTS      </v>
          </cell>
          <cell r="D699">
            <v>247959.4</v>
          </cell>
          <cell r="E699">
            <v>247959.4</v>
          </cell>
          <cell r="F699">
            <v>0</v>
          </cell>
          <cell r="G699">
            <v>0</v>
          </cell>
        </row>
        <row r="700">
          <cell r="B700" t="str">
            <v xml:space="preserve">50-76-6831     </v>
          </cell>
          <cell r="C700" t="str">
            <v xml:space="preserve">REPAIR/MAINT - HYDRANTS         </v>
          </cell>
          <cell r="D700">
            <v>0</v>
          </cell>
          <cell r="E700">
            <v>0</v>
          </cell>
          <cell r="F700">
            <v>0</v>
          </cell>
          <cell r="G700">
            <v>15000</v>
          </cell>
        </row>
        <row r="701">
          <cell r="B701" t="str">
            <v xml:space="preserve">50-76-6840     </v>
          </cell>
          <cell r="C701" t="str">
            <v xml:space="preserve">IEPA-NPDES PERMIT               </v>
          </cell>
          <cell r="D701">
            <v>0</v>
          </cell>
          <cell r="E701">
            <v>0</v>
          </cell>
          <cell r="F701">
            <v>0</v>
          </cell>
          <cell r="G701">
            <v>1000</v>
          </cell>
        </row>
        <row r="712">
          <cell r="B712" t="str">
            <v xml:space="preserve">50-78-5206     </v>
          </cell>
          <cell r="C712" t="str">
            <v xml:space="preserve">STREET SWEEPER                  </v>
          </cell>
          <cell r="D712">
            <v>260</v>
          </cell>
          <cell r="E712">
            <v>260</v>
          </cell>
          <cell r="F712">
            <v>0</v>
          </cell>
          <cell r="G712">
            <v>0</v>
          </cell>
        </row>
        <row r="713">
          <cell r="B713" t="str">
            <v xml:space="preserve">50-78-5234     </v>
          </cell>
          <cell r="C713" t="str">
            <v xml:space="preserve">MAINTENANCE - MATERIAL          </v>
          </cell>
          <cell r="D713">
            <v>0</v>
          </cell>
          <cell r="E713">
            <v>0</v>
          </cell>
          <cell r="F713">
            <v>0</v>
          </cell>
          <cell r="G713">
            <v>2500</v>
          </cell>
        </row>
        <row r="714">
          <cell r="B714" t="str">
            <v xml:space="preserve">50-78-5240     </v>
          </cell>
          <cell r="C714" t="str">
            <v xml:space="preserve">REPAIR/MAINT - BUILDING         </v>
          </cell>
          <cell r="D714">
            <v>0</v>
          </cell>
          <cell r="E714">
            <v>0</v>
          </cell>
          <cell r="F714">
            <v>0</v>
          </cell>
          <cell r="G714">
            <v>2500</v>
          </cell>
        </row>
        <row r="715">
          <cell r="B715" t="str">
            <v xml:space="preserve">50-78-5281     </v>
          </cell>
          <cell r="C715" t="str">
            <v xml:space="preserve">REPAIR/MAINT - SEWER SYSTEM     </v>
          </cell>
          <cell r="D715">
            <v>25215</v>
          </cell>
          <cell r="E715">
            <v>25215</v>
          </cell>
          <cell r="F715">
            <v>0</v>
          </cell>
          <cell r="G715">
            <v>200000</v>
          </cell>
        </row>
        <row r="718">
          <cell r="B718" t="str">
            <v xml:space="preserve">50-78-5302     </v>
          </cell>
          <cell r="C718" t="str">
            <v xml:space="preserve">GAS / OIL                       </v>
          </cell>
          <cell r="D718">
            <v>0</v>
          </cell>
          <cell r="E718">
            <v>0</v>
          </cell>
          <cell r="F718">
            <v>0</v>
          </cell>
          <cell r="G718">
            <v>5000</v>
          </cell>
        </row>
        <row r="719">
          <cell r="B719" t="str">
            <v xml:space="preserve">50-78-5326     </v>
          </cell>
          <cell r="C719" t="str">
            <v xml:space="preserve">TOOLS &amp; SUPPLIES                </v>
          </cell>
          <cell r="D719">
            <v>0</v>
          </cell>
          <cell r="E719">
            <v>0</v>
          </cell>
          <cell r="F719">
            <v>0</v>
          </cell>
          <cell r="G719">
            <v>2000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CY1273"/>
    </sheetNames>
    <sheetDataSet>
      <sheetData sheetId="0">
        <row r="1">
          <cell r="B1" t="str">
            <v>G/L Number</v>
          </cell>
          <cell r="C1" t="str">
            <v xml:space="preserve">Account Title      </v>
          </cell>
          <cell r="D1" t="str">
            <v>Rev/Exp MTD</v>
          </cell>
        </row>
        <row r="4">
          <cell r="B4" t="str">
            <v xml:space="preserve">01-00-4001     </v>
          </cell>
          <cell r="C4" t="str">
            <v xml:space="preserve">PROPERTY TAXES - GENERAL FUND   </v>
          </cell>
          <cell r="D4">
            <v>0</v>
          </cell>
        </row>
        <row r="5">
          <cell r="B5" t="str">
            <v xml:space="preserve">01-00-4001.2   </v>
          </cell>
          <cell r="C5" t="str">
            <v>PROPERTY TAXES - FIRE PROTECTION</v>
          </cell>
          <cell r="D5">
            <v>0</v>
          </cell>
        </row>
        <row r="6">
          <cell r="B6" t="str">
            <v xml:space="preserve">01-00-4001.4   </v>
          </cell>
          <cell r="C6" t="str">
            <v>PROPERTY TAXES - STREET &amp; BRIDGE</v>
          </cell>
          <cell r="D6">
            <v>0</v>
          </cell>
        </row>
        <row r="7">
          <cell r="B7" t="str">
            <v xml:space="preserve">01-00-4001.5   </v>
          </cell>
          <cell r="C7" t="str">
            <v xml:space="preserve">PROPERTY TAXES - LIABILITY INS  </v>
          </cell>
          <cell r="D7">
            <v>0</v>
          </cell>
        </row>
        <row r="8">
          <cell r="B8" t="str">
            <v xml:space="preserve">01-00-4001.61  </v>
          </cell>
          <cell r="C8" t="str">
            <v xml:space="preserve">PROPERTY TAXES - FIRE PENSION   </v>
          </cell>
          <cell r="D8">
            <v>0</v>
          </cell>
        </row>
        <row r="9">
          <cell r="B9" t="str">
            <v xml:space="preserve">01-00-4001.62  </v>
          </cell>
          <cell r="C9" t="str">
            <v xml:space="preserve">PROPERTY TAXES - POLICE PENSION </v>
          </cell>
          <cell r="D9">
            <v>0</v>
          </cell>
        </row>
        <row r="10">
          <cell r="B10" t="str">
            <v xml:space="preserve">01-00-4001.8   </v>
          </cell>
          <cell r="C10" t="str">
            <v xml:space="preserve">PROPERTY TAXES - AUDITING       </v>
          </cell>
          <cell r="D10">
            <v>0</v>
          </cell>
        </row>
        <row r="11">
          <cell r="B11" t="str">
            <v xml:space="preserve">01-00-4001.9   </v>
          </cell>
          <cell r="C11" t="str">
            <v xml:space="preserve">PROPERTY TAXES - POLICE PRTCTN  </v>
          </cell>
          <cell r="D11">
            <v>0</v>
          </cell>
        </row>
        <row r="12">
          <cell r="B12" t="str">
            <v xml:space="preserve">01-00-4002     </v>
          </cell>
          <cell r="C12" t="str">
            <v xml:space="preserve">SALES TAXES                     </v>
          </cell>
          <cell r="D12">
            <v>0</v>
          </cell>
        </row>
        <row r="13">
          <cell r="B13" t="str">
            <v xml:space="preserve">01-00-4005     </v>
          </cell>
          <cell r="C13" t="str">
            <v xml:space="preserve">UTILITY TAX - ELECTRIC          </v>
          </cell>
          <cell r="D13">
            <v>0</v>
          </cell>
        </row>
        <row r="14">
          <cell r="B14" t="str">
            <v xml:space="preserve">01-00-4006     </v>
          </cell>
          <cell r="C14" t="str">
            <v xml:space="preserve">UTILITY TAX - GAS               </v>
          </cell>
          <cell r="D14">
            <v>0</v>
          </cell>
        </row>
        <row r="15">
          <cell r="B15" t="str">
            <v xml:space="preserve">01-00-4007     </v>
          </cell>
          <cell r="C15" t="str">
            <v xml:space="preserve">UTILITY TAX - TELEPHONE         </v>
          </cell>
          <cell r="D15">
            <v>0</v>
          </cell>
        </row>
        <row r="16">
          <cell r="B16" t="str">
            <v xml:space="preserve">01-00-4007.1   </v>
          </cell>
          <cell r="C16" t="str">
            <v xml:space="preserve">ALARM SYSTEM FEES - ADT         </v>
          </cell>
          <cell r="D16">
            <v>25</v>
          </cell>
        </row>
        <row r="17">
          <cell r="B17" t="str">
            <v xml:space="preserve">01-00-4009     </v>
          </cell>
          <cell r="C17" t="str">
            <v xml:space="preserve">AT&amp;T COMMUNICATIONS             </v>
          </cell>
          <cell r="D17">
            <v>0</v>
          </cell>
        </row>
        <row r="18">
          <cell r="B18" t="str">
            <v xml:space="preserve">01-00-4010     </v>
          </cell>
          <cell r="C18" t="str">
            <v xml:space="preserve">CABLE SERVICES                  </v>
          </cell>
          <cell r="D18">
            <v>0</v>
          </cell>
        </row>
        <row r="19">
          <cell r="B19" t="str">
            <v xml:space="preserve">01-00-4011     </v>
          </cell>
          <cell r="C19" t="str">
            <v xml:space="preserve">VIDEO GAMING TAX                </v>
          </cell>
          <cell r="D19">
            <v>0</v>
          </cell>
        </row>
        <row r="20">
          <cell r="B20" t="str">
            <v xml:space="preserve">01-00-4012     </v>
          </cell>
          <cell r="C20" t="str">
            <v xml:space="preserve">AUTO RENTAL TAX                 </v>
          </cell>
          <cell r="D20">
            <v>0</v>
          </cell>
        </row>
        <row r="21">
          <cell r="B21" t="str">
            <v xml:space="preserve">01-00-4013     </v>
          </cell>
          <cell r="C21" t="str">
            <v xml:space="preserve">USE TAX                         </v>
          </cell>
          <cell r="D21">
            <v>0</v>
          </cell>
        </row>
        <row r="22">
          <cell r="B22" t="str">
            <v xml:space="preserve">01-00-4021     </v>
          </cell>
          <cell r="C22" t="str">
            <v xml:space="preserve">STATE INCOME TAX                </v>
          </cell>
          <cell r="D22">
            <v>0</v>
          </cell>
        </row>
        <row r="23">
          <cell r="B23" t="str">
            <v xml:space="preserve">01-00-4022     </v>
          </cell>
          <cell r="C23" t="str">
            <v xml:space="preserve">REPLACEMENT TAX                 </v>
          </cell>
          <cell r="D23">
            <v>0</v>
          </cell>
        </row>
        <row r="24">
          <cell r="B24" t="str">
            <v xml:space="preserve">01-00-4028     </v>
          </cell>
          <cell r="C24" t="str">
            <v xml:space="preserve">OTHER INTERGOVERNMENTAL         </v>
          </cell>
          <cell r="D24">
            <v>0</v>
          </cell>
        </row>
        <row r="25">
          <cell r="B25" t="str">
            <v xml:space="preserve">01-00-4030     </v>
          </cell>
          <cell r="C25" t="str">
            <v xml:space="preserve">LIQUOR LICENSES                 </v>
          </cell>
          <cell r="D25">
            <v>0</v>
          </cell>
        </row>
        <row r="26">
          <cell r="B26" t="str">
            <v xml:space="preserve">01-00-4031     </v>
          </cell>
          <cell r="C26" t="str">
            <v xml:space="preserve">BUSINESS LICENSES               </v>
          </cell>
          <cell r="D26">
            <v>100</v>
          </cell>
        </row>
        <row r="27">
          <cell r="B27" t="str">
            <v xml:space="preserve">01-00-4032     </v>
          </cell>
          <cell r="C27" t="str">
            <v xml:space="preserve">VEHICLE LICENSES                </v>
          </cell>
          <cell r="D27">
            <v>1580</v>
          </cell>
        </row>
        <row r="28">
          <cell r="B28" t="str">
            <v xml:space="preserve">01-00-4033     </v>
          </cell>
          <cell r="C28" t="str">
            <v xml:space="preserve">DOGS AND CATS TAGS              </v>
          </cell>
          <cell r="D28">
            <v>15</v>
          </cell>
        </row>
        <row r="29">
          <cell r="B29" t="str">
            <v xml:space="preserve">01-00-4035     </v>
          </cell>
          <cell r="C29" t="str">
            <v xml:space="preserve">NSF CHARGE                      </v>
          </cell>
          <cell r="D29">
            <v>0</v>
          </cell>
        </row>
        <row r="30">
          <cell r="B30" t="str">
            <v xml:space="preserve">01-00-4039     </v>
          </cell>
          <cell r="C30" t="str">
            <v xml:space="preserve">CONTRACTORS REGISTRATION        </v>
          </cell>
          <cell r="D30">
            <v>2550</v>
          </cell>
        </row>
        <row r="31">
          <cell r="B31" t="str">
            <v xml:space="preserve">01-00-4040     </v>
          </cell>
          <cell r="C31" t="str">
            <v xml:space="preserve">BUILDING PERMITS                </v>
          </cell>
          <cell r="D31">
            <v>8380</v>
          </cell>
        </row>
        <row r="32">
          <cell r="B32" t="str">
            <v xml:space="preserve">01-00-4041     </v>
          </cell>
          <cell r="C32" t="str">
            <v xml:space="preserve">ELECTRICAL PERMITS              </v>
          </cell>
          <cell r="D32">
            <v>1730</v>
          </cell>
        </row>
        <row r="33">
          <cell r="B33" t="str">
            <v xml:space="preserve">01-00-4042     </v>
          </cell>
          <cell r="C33" t="str">
            <v xml:space="preserve">PLUMBING PERMITS                </v>
          </cell>
          <cell r="D33">
            <v>2081</v>
          </cell>
        </row>
        <row r="34">
          <cell r="B34" t="str">
            <v xml:space="preserve">01-00-4044     </v>
          </cell>
          <cell r="C34" t="str">
            <v xml:space="preserve">SITE PLAN APPLICATION FEE       </v>
          </cell>
          <cell r="D34">
            <v>0</v>
          </cell>
        </row>
        <row r="35">
          <cell r="B35" t="str">
            <v xml:space="preserve">01-00-4045     </v>
          </cell>
          <cell r="C35" t="str">
            <v xml:space="preserve">OCCUPANCY INSPECTIONS           </v>
          </cell>
          <cell r="D35">
            <v>5237.87</v>
          </cell>
        </row>
        <row r="36">
          <cell r="B36" t="str">
            <v xml:space="preserve">01-00-4045.1   </v>
          </cell>
          <cell r="C36" t="str">
            <v xml:space="preserve">BLDG - TRANSFER FEES            </v>
          </cell>
          <cell r="D36">
            <v>1575</v>
          </cell>
        </row>
        <row r="37">
          <cell r="B37" t="str">
            <v xml:space="preserve">01-00-4046     </v>
          </cell>
          <cell r="C37" t="str">
            <v xml:space="preserve">ELEVATOR INSPECTIONS            </v>
          </cell>
          <cell r="D37">
            <v>760</v>
          </cell>
        </row>
        <row r="38">
          <cell r="B38" t="str">
            <v xml:space="preserve">01-00-4047     </v>
          </cell>
          <cell r="C38" t="str">
            <v xml:space="preserve">ZONING FEES                     </v>
          </cell>
          <cell r="D38">
            <v>0</v>
          </cell>
        </row>
        <row r="39">
          <cell r="B39" t="str">
            <v xml:space="preserve">01-00-4049     </v>
          </cell>
          <cell r="C39" t="str">
            <v xml:space="preserve">HEALTH INSPECTIONS              </v>
          </cell>
          <cell r="D39">
            <v>200</v>
          </cell>
        </row>
        <row r="40">
          <cell r="B40" t="str">
            <v xml:space="preserve">01-00-4050     </v>
          </cell>
          <cell r="C40" t="str">
            <v xml:space="preserve">TRAFFIC FINES                   </v>
          </cell>
          <cell r="D40">
            <v>9475</v>
          </cell>
        </row>
        <row r="41">
          <cell r="B41" t="str">
            <v xml:space="preserve">01-00-4050.1   </v>
          </cell>
          <cell r="C41" t="str">
            <v xml:space="preserve">PD ADJUDICATION                 </v>
          </cell>
          <cell r="D41">
            <v>1450</v>
          </cell>
        </row>
        <row r="42">
          <cell r="B42" t="str">
            <v xml:space="preserve">01-00-4051.1   </v>
          </cell>
          <cell r="C42" t="str">
            <v xml:space="preserve">BLDING DEPT CODE VIOLATIONS     </v>
          </cell>
          <cell r="D42">
            <v>2575</v>
          </cell>
        </row>
        <row r="43">
          <cell r="B43" t="str">
            <v xml:space="preserve">01-00-4053     </v>
          </cell>
          <cell r="C43" t="str">
            <v xml:space="preserve">IMMOBILIZATION                  </v>
          </cell>
          <cell r="D43">
            <v>100</v>
          </cell>
        </row>
        <row r="44">
          <cell r="B44" t="str">
            <v xml:space="preserve">01-00-4055     </v>
          </cell>
          <cell r="C44" t="str">
            <v xml:space="preserve">PW DEPT MISC REVENUES           </v>
          </cell>
          <cell r="D44">
            <v>0</v>
          </cell>
        </row>
        <row r="45">
          <cell r="B45" t="str">
            <v xml:space="preserve">01-00-4057     </v>
          </cell>
          <cell r="C45" t="str">
            <v xml:space="preserve">GARAGE SALES PERMIT FEE         </v>
          </cell>
          <cell r="D45">
            <v>10</v>
          </cell>
        </row>
        <row r="46">
          <cell r="B46" t="str">
            <v xml:space="preserve">01-00-4061     </v>
          </cell>
          <cell r="C46" t="str">
            <v xml:space="preserve">HOSPITAL MEDICAL BILLINGS       </v>
          </cell>
          <cell r="D46">
            <v>0</v>
          </cell>
        </row>
        <row r="47">
          <cell r="B47" t="str">
            <v xml:space="preserve">01-00-4061.1   </v>
          </cell>
          <cell r="C47" t="str">
            <v xml:space="preserve">LOYOLA-HOSP MEDICAL             </v>
          </cell>
          <cell r="D47">
            <v>52886.239999999998</v>
          </cell>
        </row>
        <row r="48">
          <cell r="B48" t="str">
            <v xml:space="preserve">01-00-4061.2   </v>
          </cell>
          <cell r="C48" t="str">
            <v xml:space="preserve">HINES-HOSP MEDICAL              </v>
          </cell>
          <cell r="D48">
            <v>0</v>
          </cell>
        </row>
        <row r="49">
          <cell r="B49" t="str">
            <v xml:space="preserve">01-00-4062     </v>
          </cell>
          <cell r="C49" t="str">
            <v xml:space="preserve">FIRE SUPPRESSION SERVICES       </v>
          </cell>
          <cell r="D49">
            <v>0</v>
          </cell>
        </row>
        <row r="50">
          <cell r="B50" t="str">
            <v xml:space="preserve">01-00-4062.1   </v>
          </cell>
          <cell r="C50" t="str">
            <v xml:space="preserve">LOYOLA-FIRE SUPPRESSION         </v>
          </cell>
          <cell r="D50">
            <v>0</v>
          </cell>
        </row>
        <row r="51">
          <cell r="B51" t="str">
            <v xml:space="preserve">01-00-4062.3   </v>
          </cell>
          <cell r="C51" t="str">
            <v xml:space="preserve">MADDEN-FIRE SUPPRESSION         </v>
          </cell>
          <cell r="D51">
            <v>750</v>
          </cell>
        </row>
        <row r="52">
          <cell r="B52" t="str">
            <v xml:space="preserve">01-00-4068     </v>
          </cell>
          <cell r="C52" t="str">
            <v xml:space="preserve">AMBULANCE CHARGES               </v>
          </cell>
          <cell r="D52">
            <v>0</v>
          </cell>
        </row>
        <row r="53">
          <cell r="B53" t="str">
            <v xml:space="preserve">01-00-4070     </v>
          </cell>
          <cell r="C53" t="str">
            <v xml:space="preserve">INTEREST INCOME                 </v>
          </cell>
          <cell r="D53">
            <v>0</v>
          </cell>
        </row>
        <row r="54">
          <cell r="B54" t="str">
            <v xml:space="preserve">01-00-4080     </v>
          </cell>
          <cell r="C54" t="str">
            <v>REIMBURSEMENT OF VILLAGE EXPENSE</v>
          </cell>
          <cell r="D54">
            <v>11410.92</v>
          </cell>
        </row>
        <row r="55">
          <cell r="B55" t="str">
            <v xml:space="preserve">01-00-4083     </v>
          </cell>
          <cell r="C55" t="str">
            <v xml:space="preserve">GRANT FUNDS REC'D - ILLINOIS    </v>
          </cell>
          <cell r="D55">
            <v>0</v>
          </cell>
        </row>
        <row r="56">
          <cell r="B56" t="str">
            <v xml:space="preserve">01-00-4083.1   </v>
          </cell>
          <cell r="C56" t="str">
            <v xml:space="preserve">GRANT FUNDS REC'D - FEDERAL     </v>
          </cell>
          <cell r="D56">
            <v>0</v>
          </cell>
        </row>
        <row r="57">
          <cell r="B57" t="str">
            <v xml:space="preserve">01-00-4085     </v>
          </cell>
          <cell r="C57" t="str">
            <v xml:space="preserve">POLICE MISC. REVENUE            </v>
          </cell>
          <cell r="D57">
            <v>2067.73</v>
          </cell>
        </row>
        <row r="58">
          <cell r="B58" t="str">
            <v xml:space="preserve">01-00-4085.1   </v>
          </cell>
          <cell r="C58" t="str">
            <v xml:space="preserve">POLICE OVERTIME REIMBURSEMENT   </v>
          </cell>
          <cell r="D58">
            <v>0</v>
          </cell>
        </row>
        <row r="59">
          <cell r="B59" t="str">
            <v xml:space="preserve">01-00-4086.1   </v>
          </cell>
          <cell r="C59" t="str">
            <v xml:space="preserve">OPERATING TRANSFERS OUT         </v>
          </cell>
          <cell r="D59">
            <v>0</v>
          </cell>
        </row>
        <row r="60">
          <cell r="B60" t="str">
            <v xml:space="preserve">01-00-4091     </v>
          </cell>
          <cell r="C60" t="str">
            <v xml:space="preserve">ALARM SYS REBATES               </v>
          </cell>
          <cell r="D60">
            <v>0</v>
          </cell>
        </row>
        <row r="61">
          <cell r="B61" t="str">
            <v xml:space="preserve">01-00-4092     </v>
          </cell>
          <cell r="C61" t="str">
            <v xml:space="preserve">RENTAL INCOME                   </v>
          </cell>
          <cell r="D61">
            <v>0</v>
          </cell>
        </row>
        <row r="62">
          <cell r="B62" t="str">
            <v xml:space="preserve">01-00-4093     </v>
          </cell>
          <cell r="C62" t="str">
            <v xml:space="preserve">TOWING AND STORAGE              </v>
          </cell>
          <cell r="D62">
            <v>15029</v>
          </cell>
        </row>
        <row r="63">
          <cell r="B63" t="str">
            <v xml:space="preserve">01-00-4094     </v>
          </cell>
          <cell r="C63" t="str">
            <v xml:space="preserve">SALE OF VILLAGE PROPERTY        </v>
          </cell>
          <cell r="D63">
            <v>0</v>
          </cell>
        </row>
        <row r="64">
          <cell r="B64" t="str">
            <v xml:space="preserve">01-00-4095     </v>
          </cell>
          <cell r="C64" t="str">
            <v xml:space="preserve">DAMAGE TO PROPERTY              </v>
          </cell>
          <cell r="D64">
            <v>0</v>
          </cell>
        </row>
        <row r="65">
          <cell r="B65" t="str">
            <v xml:space="preserve">01-00-4096     </v>
          </cell>
          <cell r="C65" t="str">
            <v xml:space="preserve">FIRE DEPT MISC REVENUES         </v>
          </cell>
          <cell r="D65">
            <v>744.7</v>
          </cell>
        </row>
        <row r="66">
          <cell r="B66" t="str">
            <v xml:space="preserve">01-00-4098     </v>
          </cell>
          <cell r="C66" t="str">
            <v xml:space="preserve">MISCELLANEOUS                   </v>
          </cell>
          <cell r="D66">
            <v>0</v>
          </cell>
        </row>
        <row r="73">
          <cell r="B73">
            <v>1169528</v>
          </cell>
          <cell r="C73" t="str">
            <v xml:space="preserve">PRESIDENT/MAYOR                 </v>
          </cell>
          <cell r="D73">
            <v>4583.34</v>
          </cell>
        </row>
        <row r="74">
          <cell r="B74">
            <v>1169893</v>
          </cell>
          <cell r="C74" t="str">
            <v xml:space="preserve">ADMINISTRATIVE ASSISTANT        </v>
          </cell>
          <cell r="D74">
            <v>3690.84</v>
          </cell>
        </row>
        <row r="75">
          <cell r="B75">
            <v>1170258</v>
          </cell>
          <cell r="C75" t="str">
            <v xml:space="preserve">TRUSTEES                        </v>
          </cell>
          <cell r="D75">
            <v>2400</v>
          </cell>
        </row>
        <row r="76">
          <cell r="B76">
            <v>1176102</v>
          </cell>
          <cell r="C76" t="str">
            <v xml:space="preserve">LIQUOR COMMISSIONER             </v>
          </cell>
          <cell r="D76">
            <v>250</v>
          </cell>
        </row>
        <row r="79">
          <cell r="B79">
            <v>1205688</v>
          </cell>
          <cell r="C79" t="str">
            <v xml:space="preserve">PROFESSIONAL SERVICES           </v>
          </cell>
          <cell r="D79">
            <v>8300</v>
          </cell>
        </row>
        <row r="80">
          <cell r="B80">
            <v>1206053</v>
          </cell>
          <cell r="C80" t="str">
            <v xml:space="preserve">LEGAL &amp; PROFESSIONAL SERVICES   </v>
          </cell>
          <cell r="D80">
            <v>3529.5</v>
          </cell>
        </row>
        <row r="81">
          <cell r="B81">
            <v>1207149</v>
          </cell>
          <cell r="C81" t="str">
            <v xml:space="preserve">TELEPHONE                       </v>
          </cell>
          <cell r="D81">
            <v>291.92</v>
          </cell>
        </row>
        <row r="82">
          <cell r="B82">
            <v>1209340</v>
          </cell>
          <cell r="C82" t="str">
            <v>NEWSLETTER - PRINTING &amp; SUPPLIES</v>
          </cell>
          <cell r="D82">
            <v>0</v>
          </cell>
        </row>
        <row r="83">
          <cell r="B83">
            <v>1211532</v>
          </cell>
          <cell r="C83" t="str">
            <v xml:space="preserve">LIABILITY INSURANCE             </v>
          </cell>
          <cell r="D83">
            <v>0</v>
          </cell>
        </row>
        <row r="84">
          <cell r="B84">
            <v>1212262</v>
          </cell>
          <cell r="C84" t="str">
            <v xml:space="preserve">WORKER'S COMPENSATION INSURANCE </v>
          </cell>
          <cell r="D84">
            <v>0</v>
          </cell>
        </row>
        <row r="85">
          <cell r="B85">
            <v>1224681</v>
          </cell>
          <cell r="C85" t="str">
            <v xml:space="preserve">SEMINARS/CONFERENCES - MAYOR    </v>
          </cell>
          <cell r="D85">
            <v>0</v>
          </cell>
        </row>
        <row r="86">
          <cell r="B86" t="str">
            <v xml:space="preserve">01-21-5253.1   </v>
          </cell>
          <cell r="C86" t="str">
            <v>SEMINARS/CONFERENCES - TRUSTEE'S</v>
          </cell>
          <cell r="D86">
            <v>0</v>
          </cell>
        </row>
        <row r="87">
          <cell r="B87">
            <v>1226142</v>
          </cell>
          <cell r="C87" t="str">
            <v xml:space="preserve">LOCAL CIVIC EVENTS              </v>
          </cell>
          <cell r="D87">
            <v>200</v>
          </cell>
        </row>
        <row r="88">
          <cell r="B88">
            <v>1226507</v>
          </cell>
          <cell r="C88" t="str">
            <v xml:space="preserve">COMMUNITY FOOD PANTRY           </v>
          </cell>
          <cell r="D88">
            <v>0</v>
          </cell>
        </row>
        <row r="89">
          <cell r="B89">
            <v>1231255</v>
          </cell>
          <cell r="C89" t="str">
            <v xml:space="preserve">DUES &amp; PUBLICATIONS             </v>
          </cell>
          <cell r="D89">
            <v>425</v>
          </cell>
        </row>
        <row r="90">
          <cell r="B90">
            <v>1232716</v>
          </cell>
          <cell r="C90" t="str">
            <v xml:space="preserve">EMPLOYEE HEALTH CARE PLAN       </v>
          </cell>
          <cell r="D90">
            <v>3062.04</v>
          </cell>
        </row>
        <row r="91">
          <cell r="B91" t="str">
            <v xml:space="preserve">01-21-5275.2   </v>
          </cell>
          <cell r="C91" t="str">
            <v xml:space="preserve">EMPLOYEE LIFE INSURANCE         </v>
          </cell>
          <cell r="D91">
            <v>19.75</v>
          </cell>
        </row>
        <row r="92">
          <cell r="B92" t="str">
            <v xml:space="preserve">01-21-5275.3   </v>
          </cell>
          <cell r="C92" t="str">
            <v xml:space="preserve">EMPLOYEE VISION INSURANCE       </v>
          </cell>
          <cell r="D92">
            <v>29.16</v>
          </cell>
        </row>
        <row r="93">
          <cell r="B93" t="str">
            <v xml:space="preserve">01-21-5275.4   </v>
          </cell>
          <cell r="C93" t="str">
            <v xml:space="preserve">DENTAL INSURANCE - 7/1/06       </v>
          </cell>
          <cell r="D93">
            <v>151.94</v>
          </cell>
        </row>
        <row r="94">
          <cell r="B94">
            <v>1233081</v>
          </cell>
          <cell r="C94" t="str">
            <v xml:space="preserve">RETIREE HEALTH CARE PLAN        </v>
          </cell>
          <cell r="D94">
            <v>267</v>
          </cell>
        </row>
        <row r="95">
          <cell r="B95" t="str">
            <v xml:space="preserve">01-21-5276.4   </v>
          </cell>
          <cell r="C95" t="str">
            <v xml:space="preserve">RETIREE DENTAL INS - 7/1/06     </v>
          </cell>
          <cell r="D95">
            <v>82.48</v>
          </cell>
        </row>
        <row r="98">
          <cell r="B98">
            <v>1242577</v>
          </cell>
          <cell r="C98" t="str">
            <v xml:space="preserve">GAS/OIL                         </v>
          </cell>
          <cell r="D98">
            <v>106.28</v>
          </cell>
        </row>
        <row r="99">
          <cell r="B99">
            <v>1245499</v>
          </cell>
          <cell r="C99" t="str">
            <v xml:space="preserve">FLOWERS - BEREAVEMENT           </v>
          </cell>
          <cell r="D99">
            <v>0</v>
          </cell>
        </row>
        <row r="100">
          <cell r="B100">
            <v>1247690</v>
          </cell>
          <cell r="C100" t="str">
            <v xml:space="preserve">OFFICE EXPENSE                  </v>
          </cell>
          <cell r="D100">
            <v>0</v>
          </cell>
        </row>
        <row r="105">
          <cell r="B105">
            <v>1174642</v>
          </cell>
          <cell r="C105" t="str">
            <v xml:space="preserve">VILLAGE CLERK                   </v>
          </cell>
          <cell r="D105">
            <v>1000</v>
          </cell>
        </row>
        <row r="108">
          <cell r="B108">
            <v>1206054</v>
          </cell>
          <cell r="C108" t="str">
            <v xml:space="preserve">LEGAL PROFESSIONAL SERVICES     </v>
          </cell>
          <cell r="D108">
            <v>0</v>
          </cell>
        </row>
        <row r="109">
          <cell r="B109">
            <v>1207150</v>
          </cell>
          <cell r="C109" t="str">
            <v xml:space="preserve">TELEPHONE                       </v>
          </cell>
          <cell r="D109">
            <v>82.19</v>
          </cell>
        </row>
        <row r="110">
          <cell r="B110">
            <v>1211533</v>
          </cell>
          <cell r="C110" t="str">
            <v xml:space="preserve">GENERAL LIABILITY INSURANCE     </v>
          </cell>
          <cell r="D110">
            <v>0</v>
          </cell>
        </row>
        <row r="111">
          <cell r="B111">
            <v>1212263</v>
          </cell>
          <cell r="C111" t="str">
            <v xml:space="preserve">WORKER'S COMP. INSURANCE        </v>
          </cell>
          <cell r="D111">
            <v>0</v>
          </cell>
        </row>
        <row r="112">
          <cell r="B112">
            <v>1224682</v>
          </cell>
          <cell r="C112" t="str">
            <v xml:space="preserve">SEMINARS &amp; CONFERENCES          </v>
          </cell>
          <cell r="D112">
            <v>0</v>
          </cell>
        </row>
        <row r="113">
          <cell r="B113">
            <v>1225412</v>
          </cell>
          <cell r="C113" t="str">
            <v xml:space="preserve">TRAVEL EXPENSE                  </v>
          </cell>
          <cell r="D113">
            <v>0</v>
          </cell>
        </row>
        <row r="114">
          <cell r="B114">
            <v>1230891</v>
          </cell>
          <cell r="C114" t="str">
            <v xml:space="preserve">NEWSPAPER NOTICES               </v>
          </cell>
          <cell r="D114">
            <v>0</v>
          </cell>
        </row>
        <row r="115">
          <cell r="B115">
            <v>1231256</v>
          </cell>
          <cell r="C115" t="str">
            <v xml:space="preserve">DUES &amp; PUBLICATIONS             </v>
          </cell>
          <cell r="D115">
            <v>0</v>
          </cell>
        </row>
        <row r="116">
          <cell r="B116">
            <v>1231621</v>
          </cell>
          <cell r="C116" t="str">
            <v xml:space="preserve">POSTAGE                         </v>
          </cell>
          <cell r="D116">
            <v>0</v>
          </cell>
        </row>
        <row r="117">
          <cell r="B117">
            <v>1236735</v>
          </cell>
          <cell r="C117" t="str">
            <v xml:space="preserve">SUPPLEMENT TO MUNICIPAL CODE    </v>
          </cell>
          <cell r="D117">
            <v>0</v>
          </cell>
        </row>
        <row r="120">
          <cell r="B120">
            <v>1247691</v>
          </cell>
          <cell r="C120" t="str">
            <v xml:space="preserve">OFFICE SUPPLIES                 </v>
          </cell>
          <cell r="D120">
            <v>0</v>
          </cell>
        </row>
        <row r="123">
          <cell r="B123">
            <v>1282389</v>
          </cell>
          <cell r="C123" t="str">
            <v xml:space="preserve">OFFICE EQUIPMENT                </v>
          </cell>
          <cell r="D123">
            <v>0</v>
          </cell>
        </row>
        <row r="128">
          <cell r="B128">
            <v>1177200</v>
          </cell>
          <cell r="C128" t="str">
            <v xml:space="preserve">ZONING &amp; PLANNING COMMISSION    </v>
          </cell>
          <cell r="D128">
            <v>0</v>
          </cell>
        </row>
        <row r="131">
          <cell r="B131">
            <v>1206055</v>
          </cell>
          <cell r="C131" t="str">
            <v xml:space="preserve">LEGAL SERVICES                  </v>
          </cell>
          <cell r="D131">
            <v>1413.75</v>
          </cell>
        </row>
        <row r="132">
          <cell r="B132">
            <v>1224683</v>
          </cell>
          <cell r="C132" t="str">
            <v xml:space="preserve">SEMINARS/CONFERENCES            </v>
          </cell>
          <cell r="D132">
            <v>0</v>
          </cell>
        </row>
        <row r="133">
          <cell r="B133">
            <v>1231257</v>
          </cell>
          <cell r="C133" t="str">
            <v xml:space="preserve">DUES AND PUBLICATIONS           </v>
          </cell>
          <cell r="D133">
            <v>0</v>
          </cell>
        </row>
        <row r="134">
          <cell r="B134">
            <v>1233449</v>
          </cell>
          <cell r="C134" t="str">
            <v xml:space="preserve">TEST AND ADMINISTRATION         </v>
          </cell>
          <cell r="D134">
            <v>0</v>
          </cell>
        </row>
        <row r="139">
          <cell r="B139">
            <v>1170627</v>
          </cell>
          <cell r="C139" t="str">
            <v xml:space="preserve">BUDGET OFFICER                  </v>
          </cell>
          <cell r="D139">
            <v>1630.84</v>
          </cell>
        </row>
        <row r="140">
          <cell r="B140">
            <v>1170992</v>
          </cell>
          <cell r="C140" t="str">
            <v xml:space="preserve">TREASURER                       </v>
          </cell>
          <cell r="D140">
            <v>833.33</v>
          </cell>
        </row>
        <row r="141">
          <cell r="B141">
            <v>1171357</v>
          </cell>
          <cell r="C141" t="str">
            <v xml:space="preserve">OFFICE MANAGER                  </v>
          </cell>
          <cell r="D141">
            <v>4803.92</v>
          </cell>
        </row>
        <row r="142">
          <cell r="B142">
            <v>1171722</v>
          </cell>
          <cell r="C142" t="str">
            <v xml:space="preserve">COLLECTOR                       </v>
          </cell>
          <cell r="D142">
            <v>0</v>
          </cell>
        </row>
        <row r="143">
          <cell r="B143">
            <v>1172818</v>
          </cell>
          <cell r="C143" t="str">
            <v xml:space="preserve">ADMIN. ASST./ACCT'G CLERK       </v>
          </cell>
          <cell r="D143">
            <v>7703.21</v>
          </cell>
        </row>
        <row r="144">
          <cell r="B144">
            <v>1173183</v>
          </cell>
          <cell r="C144" t="str">
            <v xml:space="preserve">FINANCE DIRECTOR                </v>
          </cell>
          <cell r="D144">
            <v>4625</v>
          </cell>
        </row>
        <row r="145">
          <cell r="B145">
            <v>1200942</v>
          </cell>
          <cell r="C145" t="str">
            <v xml:space="preserve">ADMINISTRATIVE CLERK            </v>
          </cell>
          <cell r="D145">
            <v>0</v>
          </cell>
        </row>
        <row r="146">
          <cell r="B146" t="str">
            <v xml:space="preserve">01-24-5188.4   </v>
          </cell>
          <cell r="C146" t="str">
            <v xml:space="preserve">ADMIN CLERK - HOLIDAY           </v>
          </cell>
          <cell r="D146">
            <v>0</v>
          </cell>
        </row>
        <row r="149">
          <cell r="B149">
            <v>1205691</v>
          </cell>
          <cell r="C149" t="str">
            <v xml:space="preserve">PROFESSIONAL SERVICES           </v>
          </cell>
          <cell r="D149">
            <v>690.22</v>
          </cell>
        </row>
        <row r="150">
          <cell r="B150">
            <v>1206056</v>
          </cell>
          <cell r="C150" t="str">
            <v xml:space="preserve">LEGAL/PROFESSNL SRVCS-VILL OFFS </v>
          </cell>
          <cell r="D150">
            <v>0</v>
          </cell>
        </row>
        <row r="151">
          <cell r="B151">
            <v>1206786</v>
          </cell>
          <cell r="C151" t="str">
            <v xml:space="preserve">AUDIT SERVICES - FINANCE        </v>
          </cell>
          <cell r="D151">
            <v>0</v>
          </cell>
        </row>
        <row r="152">
          <cell r="B152">
            <v>1207152</v>
          </cell>
          <cell r="C152" t="str">
            <v xml:space="preserve">TELEPHONE                       </v>
          </cell>
          <cell r="D152">
            <v>184.98</v>
          </cell>
        </row>
        <row r="153">
          <cell r="B153">
            <v>1208247</v>
          </cell>
          <cell r="C153" t="str">
            <v xml:space="preserve">BANK CHARGES - SERVICE FEES     </v>
          </cell>
          <cell r="D153">
            <v>0</v>
          </cell>
        </row>
        <row r="154">
          <cell r="B154">
            <v>1208978</v>
          </cell>
          <cell r="C154" t="str">
            <v xml:space="preserve">COMPUTER CONSULTANTS (LOCIS)    </v>
          </cell>
          <cell r="D154">
            <v>0</v>
          </cell>
        </row>
        <row r="155">
          <cell r="B155">
            <v>1209343</v>
          </cell>
          <cell r="C155" t="str">
            <v xml:space="preserve">VEHICLE PROGRAM - 3rd MILLENIUM </v>
          </cell>
          <cell r="D155">
            <v>0</v>
          </cell>
        </row>
        <row r="156">
          <cell r="B156">
            <v>1209708</v>
          </cell>
          <cell r="C156" t="str">
            <v xml:space="preserve">INTERNET T-1 LINE               </v>
          </cell>
          <cell r="D156">
            <v>399.27</v>
          </cell>
        </row>
        <row r="157">
          <cell r="B157" t="str">
            <v xml:space="preserve">01-24-5212.1   </v>
          </cell>
          <cell r="C157" t="str">
            <v xml:space="preserve">IT CONSULTANTS                  </v>
          </cell>
          <cell r="D157">
            <v>0</v>
          </cell>
        </row>
        <row r="158">
          <cell r="B158">
            <v>1211535</v>
          </cell>
          <cell r="C158" t="str">
            <v xml:space="preserve">GENERAL LIABILITY INSURANCE     </v>
          </cell>
          <cell r="D158">
            <v>0</v>
          </cell>
        </row>
        <row r="159">
          <cell r="B159">
            <v>1212265</v>
          </cell>
          <cell r="C159" t="str">
            <v xml:space="preserve">WORKER'S COMPENSATION INS       </v>
          </cell>
          <cell r="D159">
            <v>0</v>
          </cell>
        </row>
        <row r="160">
          <cell r="B160">
            <v>1224684</v>
          </cell>
          <cell r="C160" t="str">
            <v xml:space="preserve">SEMINARS/CONFERENCES            </v>
          </cell>
          <cell r="D160">
            <v>0</v>
          </cell>
        </row>
        <row r="161">
          <cell r="B161">
            <v>1230893</v>
          </cell>
          <cell r="C161" t="str">
            <v xml:space="preserve">NEWSPAPER NOTICES               </v>
          </cell>
          <cell r="D161">
            <v>0</v>
          </cell>
        </row>
        <row r="162">
          <cell r="B162">
            <v>1231258</v>
          </cell>
          <cell r="C162" t="str">
            <v xml:space="preserve">DUES &amp; PUBLICATIONS             </v>
          </cell>
          <cell r="D162">
            <v>0</v>
          </cell>
        </row>
        <row r="163">
          <cell r="B163">
            <v>1231623</v>
          </cell>
          <cell r="C163" t="str">
            <v xml:space="preserve">POSTAGE                         </v>
          </cell>
          <cell r="D163">
            <v>63.86</v>
          </cell>
        </row>
        <row r="164">
          <cell r="B164">
            <v>1232354</v>
          </cell>
          <cell r="C164" t="str">
            <v xml:space="preserve">LIBRARY IL RT PYMTS             </v>
          </cell>
          <cell r="D164">
            <v>57412.99</v>
          </cell>
        </row>
        <row r="165">
          <cell r="B165">
            <v>1232719</v>
          </cell>
          <cell r="C165" t="str">
            <v xml:space="preserve">EMPLOYEE HEALTH CARE PLAN       </v>
          </cell>
          <cell r="D165">
            <v>625.44000000000005</v>
          </cell>
        </row>
        <row r="166">
          <cell r="B166" t="str">
            <v xml:space="preserve">01-24-5275.2   </v>
          </cell>
          <cell r="C166" t="str">
            <v xml:space="preserve">EMPLOYEE LIFE INSURANCE         </v>
          </cell>
          <cell r="D166">
            <v>8.5</v>
          </cell>
        </row>
        <row r="167">
          <cell r="B167" t="str">
            <v xml:space="preserve">01-24-5275.3   </v>
          </cell>
          <cell r="C167" t="str">
            <v xml:space="preserve">EMPLOYEE VISION INSURANCE       </v>
          </cell>
          <cell r="D167">
            <v>7.47</v>
          </cell>
        </row>
        <row r="168">
          <cell r="B168" t="str">
            <v xml:space="preserve">01-24-5275.4   </v>
          </cell>
          <cell r="C168" t="str">
            <v xml:space="preserve">DENTAL INSURANCE - 7/1/06       </v>
          </cell>
          <cell r="D168">
            <v>30.01</v>
          </cell>
        </row>
        <row r="171">
          <cell r="B171">
            <v>1247693</v>
          </cell>
          <cell r="C171" t="str">
            <v xml:space="preserve">OFFICE SUPPLIES                 </v>
          </cell>
          <cell r="D171">
            <v>318.60000000000002</v>
          </cell>
        </row>
        <row r="174">
          <cell r="B174">
            <v>1282391</v>
          </cell>
          <cell r="C174" t="str">
            <v xml:space="preserve">OFFICE EQUIPMENT                </v>
          </cell>
          <cell r="D174">
            <v>610</v>
          </cell>
        </row>
        <row r="175">
          <cell r="B175">
            <v>1283487</v>
          </cell>
          <cell r="C175" t="str">
            <v xml:space="preserve">BROADVIEW WEB PAGE              </v>
          </cell>
          <cell r="D175">
            <v>0</v>
          </cell>
        </row>
        <row r="178">
          <cell r="B178">
            <v>1316724</v>
          </cell>
          <cell r="C178" t="str">
            <v xml:space="preserve">CONTINGENCY                     </v>
          </cell>
          <cell r="D178">
            <v>500</v>
          </cell>
        </row>
        <row r="183">
          <cell r="B183">
            <v>1201309</v>
          </cell>
          <cell r="C183" t="str">
            <v xml:space="preserve">CUSTODIAL SERVICES              </v>
          </cell>
          <cell r="D183">
            <v>2504</v>
          </cell>
        </row>
        <row r="186">
          <cell r="B186">
            <v>1207883</v>
          </cell>
          <cell r="C186" t="str">
            <v xml:space="preserve">BUILDING - DECORATIONS          </v>
          </cell>
          <cell r="D186">
            <v>0</v>
          </cell>
        </row>
        <row r="187">
          <cell r="B187">
            <v>1211536</v>
          </cell>
          <cell r="C187" t="str">
            <v xml:space="preserve">LIABILITY INSURANCE             </v>
          </cell>
          <cell r="D187">
            <v>0</v>
          </cell>
        </row>
        <row r="188">
          <cell r="B188">
            <v>1212266</v>
          </cell>
          <cell r="C188" t="str">
            <v xml:space="preserve">WORKMENS COMPENSATION INSURANCE </v>
          </cell>
          <cell r="D188">
            <v>0</v>
          </cell>
        </row>
        <row r="189">
          <cell r="B189">
            <v>1219936</v>
          </cell>
          <cell r="C189" t="str">
            <v xml:space="preserve">R &amp; M - BUILDINGS               </v>
          </cell>
          <cell r="D189">
            <v>-959</v>
          </cell>
        </row>
        <row r="190">
          <cell r="B190">
            <v>1220302</v>
          </cell>
          <cell r="C190" t="str">
            <v xml:space="preserve">R &amp; M - GROUNDS                 </v>
          </cell>
          <cell r="D190">
            <v>0</v>
          </cell>
        </row>
        <row r="191">
          <cell r="B191">
            <v>1232720</v>
          </cell>
          <cell r="C191" t="str">
            <v xml:space="preserve">EMPLOYEE HEALTH CARE PLAN       </v>
          </cell>
          <cell r="D191">
            <v>1491.02</v>
          </cell>
        </row>
        <row r="192">
          <cell r="B192" t="str">
            <v xml:space="preserve">01-25-5275.2   </v>
          </cell>
          <cell r="C192" t="str">
            <v xml:space="preserve">EMPLOYEE LIFE INSURANCE         </v>
          </cell>
          <cell r="D192">
            <v>0</v>
          </cell>
        </row>
        <row r="193">
          <cell r="B193" t="str">
            <v xml:space="preserve">01-25-5275.3   </v>
          </cell>
          <cell r="C193" t="str">
            <v xml:space="preserve">EMPLOYEE VISION INSURANCE       </v>
          </cell>
          <cell r="D193">
            <v>14.21</v>
          </cell>
        </row>
        <row r="194">
          <cell r="B194" t="str">
            <v xml:space="preserve">01-25-5275.4   </v>
          </cell>
          <cell r="C194" t="str">
            <v xml:space="preserve">DENTAL INSURANCE - 7/1/06       </v>
          </cell>
          <cell r="D194">
            <v>82.48</v>
          </cell>
        </row>
        <row r="197">
          <cell r="B197">
            <v>1243311</v>
          </cell>
          <cell r="C197" t="str">
            <v xml:space="preserve">FUEL FOR HEATING                </v>
          </cell>
          <cell r="D197">
            <v>0</v>
          </cell>
        </row>
        <row r="198">
          <cell r="B198">
            <v>1246233</v>
          </cell>
          <cell r="C198" t="str">
            <v xml:space="preserve">SUPPLIES - JANITORIAL           </v>
          </cell>
          <cell r="D198">
            <v>197.94</v>
          </cell>
        </row>
        <row r="211">
          <cell r="B211" t="str">
            <v xml:space="preserve">01-41-5126     </v>
          </cell>
          <cell r="C211" t="str">
            <v xml:space="preserve">BUILDING COMMISSIONER           </v>
          </cell>
          <cell r="D211">
            <v>8034</v>
          </cell>
        </row>
        <row r="212">
          <cell r="B212" t="str">
            <v xml:space="preserve">01-41-5130     </v>
          </cell>
          <cell r="C212" t="str">
            <v xml:space="preserve">INSPECTOR - BUILDING            </v>
          </cell>
          <cell r="D212">
            <v>3293.46</v>
          </cell>
        </row>
        <row r="213">
          <cell r="B213" t="str">
            <v xml:space="preserve">01-41-5148     </v>
          </cell>
          <cell r="C213" t="str">
            <v xml:space="preserve">OVERTIME                        </v>
          </cell>
          <cell r="D213">
            <v>0</v>
          </cell>
        </row>
        <row r="214">
          <cell r="B214" t="str">
            <v xml:space="preserve">01-41-5188     </v>
          </cell>
          <cell r="C214" t="str">
            <v xml:space="preserve">ADMINISTRATIVE CLERK            </v>
          </cell>
          <cell r="D214">
            <v>4232.59</v>
          </cell>
        </row>
        <row r="217">
          <cell r="B217" t="str">
            <v xml:space="preserve">01-41-5201     </v>
          </cell>
          <cell r="C217" t="str">
            <v xml:space="preserve">PROFESSIONAL SERVICES           </v>
          </cell>
          <cell r="D217">
            <v>2362.5</v>
          </cell>
        </row>
        <row r="218">
          <cell r="B218" t="str">
            <v xml:space="preserve">01-41-5201.1   </v>
          </cell>
          <cell r="C218" t="str">
            <v>HEARING OFFICER ATTORNEY BLDINGS</v>
          </cell>
          <cell r="D218">
            <v>0</v>
          </cell>
        </row>
        <row r="219">
          <cell r="B219" t="str">
            <v xml:space="preserve">01-41-5202     </v>
          </cell>
          <cell r="C219" t="str">
            <v xml:space="preserve">LEGAL SERVICES                  </v>
          </cell>
          <cell r="D219">
            <v>1476</v>
          </cell>
        </row>
        <row r="220">
          <cell r="B220" t="str">
            <v xml:space="preserve">01-41-5202.1   </v>
          </cell>
          <cell r="C220" t="str">
            <v xml:space="preserve">INSPECTION - HEALTH/ELEVATORS   </v>
          </cell>
          <cell r="D220">
            <v>0</v>
          </cell>
        </row>
        <row r="221">
          <cell r="B221" t="str">
            <v xml:space="preserve">01-41-5202.2   </v>
          </cell>
          <cell r="C221" t="str">
            <v xml:space="preserve">INSPECTION - PLUMBING           </v>
          </cell>
          <cell r="D221">
            <v>4264.87</v>
          </cell>
        </row>
        <row r="222">
          <cell r="B222" t="str">
            <v xml:space="preserve">01-41-5205     </v>
          </cell>
          <cell r="C222" t="str">
            <v xml:space="preserve">TELEPHONE                       </v>
          </cell>
          <cell r="D222">
            <v>128.1</v>
          </cell>
        </row>
        <row r="223">
          <cell r="B223" t="str">
            <v xml:space="preserve">01-41-5217     </v>
          </cell>
          <cell r="C223" t="str">
            <v xml:space="preserve">LIABILITY INSURANCE             </v>
          </cell>
          <cell r="D223">
            <v>0</v>
          </cell>
        </row>
        <row r="224">
          <cell r="B224" t="str">
            <v xml:space="preserve">01-41-5218     </v>
          </cell>
          <cell r="C224" t="str">
            <v xml:space="preserve">AUTOMOBILE INSURANCE            </v>
          </cell>
          <cell r="D224">
            <v>0</v>
          </cell>
        </row>
        <row r="225">
          <cell r="B225" t="str">
            <v xml:space="preserve">01-41-5219     </v>
          </cell>
          <cell r="C225" t="str">
            <v xml:space="preserve">WORKER'S COMP INS               </v>
          </cell>
          <cell r="D225">
            <v>0</v>
          </cell>
        </row>
        <row r="226">
          <cell r="B226" t="str">
            <v xml:space="preserve">01-41-5244     </v>
          </cell>
          <cell r="C226" t="str">
            <v xml:space="preserve">MAINTENANCE - OFFICE EQUIP      </v>
          </cell>
          <cell r="D226">
            <v>0</v>
          </cell>
        </row>
        <row r="227">
          <cell r="B227" t="str">
            <v xml:space="preserve">01-41-5246     </v>
          </cell>
          <cell r="C227" t="str">
            <v xml:space="preserve">INFORMATIONAL SRVCS - PROPERTY  </v>
          </cell>
          <cell r="D227">
            <v>0</v>
          </cell>
        </row>
        <row r="228">
          <cell r="B228" t="str">
            <v xml:space="preserve">01-41-5247     </v>
          </cell>
          <cell r="C228" t="str">
            <v xml:space="preserve">NUSIANCE ABATEMENTS             </v>
          </cell>
          <cell r="D228">
            <v>0</v>
          </cell>
        </row>
        <row r="229">
          <cell r="B229" t="str">
            <v xml:space="preserve">01-41-5253     </v>
          </cell>
          <cell r="C229" t="str">
            <v xml:space="preserve">SEMINARS/CONFERENCES            </v>
          </cell>
          <cell r="D229">
            <v>0</v>
          </cell>
        </row>
        <row r="230">
          <cell r="B230" t="str">
            <v xml:space="preserve">01-41-5255     </v>
          </cell>
          <cell r="C230" t="str">
            <v xml:space="preserve">TRAVEL EXPENSE                  </v>
          </cell>
          <cell r="D230">
            <v>0</v>
          </cell>
        </row>
        <row r="231">
          <cell r="B231" t="str">
            <v xml:space="preserve">01-41-5261     </v>
          </cell>
          <cell r="C231" t="str">
            <v xml:space="preserve">COMPUTER PROGRAMMING            </v>
          </cell>
          <cell r="D231">
            <v>0</v>
          </cell>
        </row>
        <row r="232">
          <cell r="B232" t="str">
            <v xml:space="preserve">01-41-5271     </v>
          </cell>
          <cell r="C232" t="str">
            <v xml:space="preserve">DUES &amp; PUBLICATIONS             </v>
          </cell>
          <cell r="D232">
            <v>0</v>
          </cell>
        </row>
        <row r="233">
          <cell r="B233" t="str">
            <v xml:space="preserve">01-41-5272     </v>
          </cell>
          <cell r="C233" t="str">
            <v xml:space="preserve">POSTAGE                         </v>
          </cell>
          <cell r="D233">
            <v>0</v>
          </cell>
        </row>
        <row r="234">
          <cell r="B234" t="str">
            <v xml:space="preserve">01-41-5275     </v>
          </cell>
          <cell r="C234" t="str">
            <v xml:space="preserve">EMPLOYEE HEALTH CARE PLAN       </v>
          </cell>
          <cell r="D234">
            <v>4566.6400000000003</v>
          </cell>
        </row>
        <row r="235">
          <cell r="B235" t="str">
            <v xml:space="preserve">01-41-5275.2   </v>
          </cell>
          <cell r="C235" t="str">
            <v xml:space="preserve">EMPLOYEE LIFE INSURANCE         </v>
          </cell>
          <cell r="D235">
            <v>12.75</v>
          </cell>
        </row>
        <row r="236">
          <cell r="B236" t="str">
            <v xml:space="preserve">01-41-5275.3   </v>
          </cell>
          <cell r="C236" t="str">
            <v xml:space="preserve">EMPLOYEE VISION INSURANCE       </v>
          </cell>
          <cell r="D236">
            <v>44.4</v>
          </cell>
        </row>
        <row r="237">
          <cell r="B237" t="str">
            <v xml:space="preserve">01-41-5275.4   </v>
          </cell>
          <cell r="C237" t="str">
            <v xml:space="preserve">DENTAL INSURANCE - 7/1/06       </v>
          </cell>
          <cell r="D237">
            <v>186.67</v>
          </cell>
        </row>
        <row r="240">
          <cell r="B240" t="str">
            <v xml:space="preserve">01-41-5302     </v>
          </cell>
          <cell r="C240" t="str">
            <v xml:space="preserve">GAS/OIL                         </v>
          </cell>
          <cell r="D240">
            <v>0</v>
          </cell>
        </row>
        <row r="241">
          <cell r="B241" t="str">
            <v xml:space="preserve">01-41-5306     </v>
          </cell>
          <cell r="C241" t="str">
            <v xml:space="preserve">UNIFORMS                        </v>
          </cell>
          <cell r="D241">
            <v>0</v>
          </cell>
        </row>
        <row r="242">
          <cell r="B242" t="str">
            <v xml:space="preserve">01-41-5316     </v>
          </cell>
          <cell r="C242" t="str">
            <v xml:space="preserve">SUPPLIES - OFFICE               </v>
          </cell>
          <cell r="D242">
            <v>452.56</v>
          </cell>
        </row>
        <row r="243">
          <cell r="B243" t="str">
            <v xml:space="preserve">01-41-5316.1   </v>
          </cell>
          <cell r="C243" t="str">
            <v xml:space="preserve">SUPPLIES - ZONING               </v>
          </cell>
          <cell r="D243">
            <v>0</v>
          </cell>
        </row>
        <row r="244">
          <cell r="B244" t="str">
            <v xml:space="preserve">01-41-5323     </v>
          </cell>
          <cell r="C244" t="str">
            <v xml:space="preserve">MEDICAL EXAMS                   </v>
          </cell>
          <cell r="D244">
            <v>0</v>
          </cell>
        </row>
        <row r="247">
          <cell r="B247" t="str">
            <v xml:space="preserve">01-41-5407     </v>
          </cell>
          <cell r="C247" t="str">
            <v xml:space="preserve">AUTOMOTIVE EQUIPMENT            </v>
          </cell>
          <cell r="D247">
            <v>85</v>
          </cell>
        </row>
        <row r="248">
          <cell r="B248" t="str">
            <v xml:space="preserve">01-41-5411     </v>
          </cell>
          <cell r="C248" t="str">
            <v xml:space="preserve">OFFICE EQUIPMENT                </v>
          </cell>
          <cell r="D248">
            <v>0</v>
          </cell>
        </row>
        <row r="249">
          <cell r="B249" t="str">
            <v xml:space="preserve">01-41-5413     </v>
          </cell>
          <cell r="C249" t="str">
            <v xml:space="preserve">COMPUTER HARDWARE/SOFTWARE      </v>
          </cell>
          <cell r="D249">
            <v>0</v>
          </cell>
        </row>
        <row r="252">
          <cell r="B252" t="str">
            <v xml:space="preserve">01-41-5505     </v>
          </cell>
          <cell r="C252" t="str">
            <v xml:space="preserve">CONTINGENCY                     </v>
          </cell>
          <cell r="D252">
            <v>0</v>
          </cell>
        </row>
        <row r="257">
          <cell r="B257" t="str">
            <v xml:space="preserve">01-42-5134     </v>
          </cell>
          <cell r="C257" t="str">
            <v xml:space="preserve">CHIEF                           </v>
          </cell>
          <cell r="D257">
            <v>10299.16</v>
          </cell>
        </row>
        <row r="258">
          <cell r="B258" t="str">
            <v xml:space="preserve">01-42-5135     </v>
          </cell>
          <cell r="C258" t="str">
            <v xml:space="preserve">DEPUTY CHIEF                    </v>
          </cell>
          <cell r="D258">
            <v>0</v>
          </cell>
        </row>
        <row r="259">
          <cell r="B259" t="str">
            <v xml:space="preserve">01-42-5135.1   </v>
          </cell>
          <cell r="C259" t="str">
            <v xml:space="preserve">DEPUTY CHIEF - SICK TIME OFF    </v>
          </cell>
          <cell r="D259">
            <v>0</v>
          </cell>
        </row>
        <row r="260">
          <cell r="B260" t="str">
            <v xml:space="preserve">01-42-5136     </v>
          </cell>
          <cell r="C260" t="str">
            <v xml:space="preserve">CAPTAINS                        </v>
          </cell>
          <cell r="D260">
            <v>27269.200000000001</v>
          </cell>
        </row>
        <row r="261">
          <cell r="B261" t="str">
            <v xml:space="preserve">01-42-5136.1   </v>
          </cell>
          <cell r="C261" t="str">
            <v xml:space="preserve">CAPTAINS - SICK TIME OFF        </v>
          </cell>
          <cell r="D261">
            <v>968.25</v>
          </cell>
        </row>
        <row r="262">
          <cell r="B262" t="str">
            <v xml:space="preserve">01-42-5136.2   </v>
          </cell>
          <cell r="C262" t="str">
            <v xml:space="preserve">CAPTAINS - VACATION             </v>
          </cell>
          <cell r="D262">
            <v>0</v>
          </cell>
        </row>
        <row r="263">
          <cell r="B263" t="str">
            <v xml:space="preserve">01-42-5137     </v>
          </cell>
          <cell r="C263" t="str">
            <v xml:space="preserve">LIEUTENANTS                     </v>
          </cell>
          <cell r="D263">
            <v>16952.88</v>
          </cell>
        </row>
        <row r="264">
          <cell r="B264" t="str">
            <v xml:space="preserve">01-42-5137.1   </v>
          </cell>
          <cell r="C264" t="str">
            <v xml:space="preserve">LIEUTENANTS - SICK TIME OFF     </v>
          </cell>
          <cell r="D264">
            <v>906.9</v>
          </cell>
        </row>
        <row r="265">
          <cell r="B265" t="str">
            <v xml:space="preserve">01-42-5137.2   </v>
          </cell>
          <cell r="C265" t="str">
            <v xml:space="preserve">LIEUTENANTS - VACATION          </v>
          </cell>
          <cell r="D265">
            <v>0</v>
          </cell>
        </row>
        <row r="266">
          <cell r="B266" t="str">
            <v xml:space="preserve">01-42-5145     </v>
          </cell>
          <cell r="C266" t="str">
            <v xml:space="preserve">GRANT WRITER                    </v>
          </cell>
          <cell r="D266">
            <v>0</v>
          </cell>
        </row>
        <row r="267">
          <cell r="B267" t="str">
            <v xml:space="preserve">01-42-5146     </v>
          </cell>
          <cell r="C267" t="str">
            <v xml:space="preserve">HOLIDAY PAY                     </v>
          </cell>
          <cell r="D267">
            <v>1953.08</v>
          </cell>
        </row>
        <row r="268">
          <cell r="B268" t="str">
            <v xml:space="preserve">01-42-5148     </v>
          </cell>
          <cell r="C268" t="str">
            <v xml:space="preserve">OVERTIME                        </v>
          </cell>
          <cell r="D268">
            <v>24472.02</v>
          </cell>
        </row>
        <row r="269">
          <cell r="B269" t="str">
            <v xml:space="preserve">01-42-5150     </v>
          </cell>
          <cell r="C269" t="str">
            <v xml:space="preserve">EDUCATION INCENTIVE             </v>
          </cell>
          <cell r="D269">
            <v>0</v>
          </cell>
        </row>
        <row r="270">
          <cell r="B270" t="str">
            <v xml:space="preserve">01-42-5156     </v>
          </cell>
          <cell r="C270" t="str">
            <v xml:space="preserve">FIREFIGHTERS                    </v>
          </cell>
          <cell r="D270">
            <v>106548.05</v>
          </cell>
        </row>
        <row r="271">
          <cell r="B271" t="str">
            <v xml:space="preserve">01-42-5156.1   </v>
          </cell>
          <cell r="C271" t="str">
            <v xml:space="preserve">FIREFIGHTERS - SICK TIME OFF    </v>
          </cell>
          <cell r="D271">
            <v>9938.74</v>
          </cell>
        </row>
        <row r="272">
          <cell r="B272" t="str">
            <v xml:space="preserve">01-42-5156.2   </v>
          </cell>
          <cell r="C272" t="str">
            <v xml:space="preserve">FIREFIGHTERS - VACATION         </v>
          </cell>
          <cell r="D272">
            <v>2698.79</v>
          </cell>
        </row>
        <row r="273">
          <cell r="B273" t="str">
            <v xml:space="preserve">01-42-5157     </v>
          </cell>
          <cell r="C273" t="str">
            <v xml:space="preserve">PARAMEDICS                      </v>
          </cell>
          <cell r="D273">
            <v>0</v>
          </cell>
        </row>
        <row r="274">
          <cell r="B274" t="str">
            <v xml:space="preserve">01-42-5158     </v>
          </cell>
          <cell r="C274" t="str">
            <v xml:space="preserve">TRAINING OFFICER                </v>
          </cell>
          <cell r="D274">
            <v>0</v>
          </cell>
        </row>
        <row r="275">
          <cell r="B275" t="str">
            <v xml:space="preserve">01-42-5160     </v>
          </cell>
          <cell r="C275" t="str">
            <v xml:space="preserve">DAY AMBULANCE LABOR             </v>
          </cell>
          <cell r="D275">
            <v>680</v>
          </cell>
        </row>
        <row r="276">
          <cell r="B276" t="str">
            <v xml:space="preserve">01-42-5162     </v>
          </cell>
          <cell r="C276" t="str">
            <v xml:space="preserve">INSPECTOR                       </v>
          </cell>
          <cell r="D276">
            <v>8367.92</v>
          </cell>
        </row>
        <row r="277">
          <cell r="B277" t="str">
            <v xml:space="preserve">01-42-5164     </v>
          </cell>
          <cell r="C277" t="str">
            <v xml:space="preserve">MECHANIC                        </v>
          </cell>
          <cell r="D277">
            <v>0</v>
          </cell>
        </row>
        <row r="278">
          <cell r="B278" t="str">
            <v xml:space="preserve">01-42-5168     </v>
          </cell>
          <cell r="C278" t="str">
            <v xml:space="preserve">EMS COORDINATOR                 </v>
          </cell>
          <cell r="D278">
            <v>0</v>
          </cell>
        </row>
        <row r="279">
          <cell r="B279" t="str">
            <v xml:space="preserve">01-42-5180     </v>
          </cell>
          <cell r="C279" t="str">
            <v xml:space="preserve">FIRE PENSION CONTRIBUTION       </v>
          </cell>
          <cell r="D279">
            <v>43889.4</v>
          </cell>
        </row>
        <row r="280">
          <cell r="B280" t="str">
            <v xml:space="preserve">01-42-5188     </v>
          </cell>
          <cell r="C280" t="str">
            <v xml:space="preserve">ADMINISTRATIVE CLERK            </v>
          </cell>
          <cell r="D280">
            <v>3898.32</v>
          </cell>
        </row>
        <row r="283">
          <cell r="B283" t="str">
            <v xml:space="preserve">01-42-5202     </v>
          </cell>
          <cell r="C283" t="str">
            <v>LEGAL/PROFESSNL SRVCS-FIRE PENSN</v>
          </cell>
          <cell r="D283">
            <v>0</v>
          </cell>
        </row>
        <row r="284">
          <cell r="B284" t="str">
            <v xml:space="preserve">01-42-5205     </v>
          </cell>
          <cell r="C284" t="str">
            <v xml:space="preserve">TELEPHONE                       </v>
          </cell>
          <cell r="D284">
            <v>546.80999999999995</v>
          </cell>
        </row>
        <row r="285">
          <cell r="B285" t="str">
            <v xml:space="preserve">01-42-5217     </v>
          </cell>
          <cell r="C285" t="str">
            <v xml:space="preserve">LIABILITY INSURANCE             </v>
          </cell>
          <cell r="D285">
            <v>0</v>
          </cell>
        </row>
        <row r="286">
          <cell r="B286" t="str">
            <v xml:space="preserve">01-42-5219     </v>
          </cell>
          <cell r="C286" t="str">
            <v xml:space="preserve">WORKMENS COMPENSATION INSURANCE </v>
          </cell>
          <cell r="D286">
            <v>0</v>
          </cell>
        </row>
        <row r="287">
          <cell r="B287" t="str">
            <v xml:space="preserve">01-42-5223     </v>
          </cell>
          <cell r="C287" t="str">
            <v xml:space="preserve">ASSESSMENT DIVISION 20          </v>
          </cell>
          <cell r="D287">
            <v>0</v>
          </cell>
        </row>
        <row r="288">
          <cell r="B288" t="str">
            <v xml:space="preserve">01-42-5224     </v>
          </cell>
          <cell r="C288" t="str">
            <v>WELLNESS MEDICAL EXAM-VACCINATNS</v>
          </cell>
          <cell r="D288">
            <v>0</v>
          </cell>
        </row>
        <row r="289">
          <cell r="B289" t="str">
            <v xml:space="preserve">01-42-5231     </v>
          </cell>
          <cell r="C289" t="str">
            <v xml:space="preserve">R&amp;M BREATHING EQUIPMENT         </v>
          </cell>
          <cell r="D289">
            <v>145</v>
          </cell>
        </row>
        <row r="290">
          <cell r="B290" t="str">
            <v xml:space="preserve">01-42-5240     </v>
          </cell>
          <cell r="C290" t="str">
            <v xml:space="preserve">REPAIR/MAINT - BUILDINGS        </v>
          </cell>
          <cell r="D290">
            <v>2385.38</v>
          </cell>
        </row>
        <row r="291">
          <cell r="B291" t="str">
            <v xml:space="preserve">01-42-5241     </v>
          </cell>
          <cell r="C291" t="str">
            <v xml:space="preserve">REPAIR/MAINT - GROUNDS          </v>
          </cell>
          <cell r="D291">
            <v>0</v>
          </cell>
        </row>
        <row r="292">
          <cell r="B292" t="str">
            <v xml:space="preserve">01-42-5242     </v>
          </cell>
          <cell r="C292" t="str">
            <v xml:space="preserve">REPAIR/MAINT - RADIO EQUIP      </v>
          </cell>
          <cell r="D292">
            <v>0</v>
          </cell>
        </row>
        <row r="293">
          <cell r="B293" t="str">
            <v xml:space="preserve">01-42-5243     </v>
          </cell>
          <cell r="C293" t="str">
            <v xml:space="preserve">REPAIR/MAINT - FIRE EQUIP       </v>
          </cell>
          <cell r="D293">
            <v>0</v>
          </cell>
        </row>
        <row r="294">
          <cell r="B294" t="str">
            <v xml:space="preserve">01-42-5244     </v>
          </cell>
          <cell r="C294" t="str">
            <v xml:space="preserve">REPAIR/MAINT - OFFICE EQUIP     </v>
          </cell>
          <cell r="D294">
            <v>0</v>
          </cell>
        </row>
        <row r="295">
          <cell r="B295" t="str">
            <v xml:space="preserve">01-42-5245     </v>
          </cell>
          <cell r="C295" t="str">
            <v xml:space="preserve">REPAIR/MAINT - COMPUTERS        </v>
          </cell>
          <cell r="D295">
            <v>0</v>
          </cell>
        </row>
        <row r="296">
          <cell r="B296" t="str">
            <v xml:space="preserve">01-42-5247     </v>
          </cell>
          <cell r="C296" t="str">
            <v xml:space="preserve">REPAIR/MAINT - FUEL TANKS PUMP  </v>
          </cell>
          <cell r="D296">
            <v>0</v>
          </cell>
        </row>
        <row r="297">
          <cell r="B297" t="str">
            <v xml:space="preserve">01-42-5248     </v>
          </cell>
          <cell r="C297" t="str">
            <v xml:space="preserve">REPAIR/MAINT - PARAMEDIC EQUIP  </v>
          </cell>
          <cell r="D297">
            <v>0</v>
          </cell>
        </row>
        <row r="298">
          <cell r="B298" t="str">
            <v xml:space="preserve">01-42-5253     </v>
          </cell>
          <cell r="C298" t="str">
            <v xml:space="preserve">SEMINARS/CONFERENCES            </v>
          </cell>
          <cell r="D298">
            <v>120</v>
          </cell>
        </row>
        <row r="299">
          <cell r="B299" t="str">
            <v xml:space="preserve">01-42-5255     </v>
          </cell>
          <cell r="C299" t="str">
            <v xml:space="preserve">TRAVEL EXPENSE                  </v>
          </cell>
          <cell r="D299">
            <v>0</v>
          </cell>
        </row>
        <row r="300">
          <cell r="B300" t="str">
            <v xml:space="preserve">01-42-5266     </v>
          </cell>
          <cell r="C300" t="str">
            <v xml:space="preserve">TRAINING SCHOOL                 </v>
          </cell>
          <cell r="D300">
            <v>1750</v>
          </cell>
        </row>
        <row r="301">
          <cell r="B301" t="str">
            <v xml:space="preserve">01-42-5271     </v>
          </cell>
          <cell r="C301" t="str">
            <v xml:space="preserve">DUES &amp; PUBLICATIONS             </v>
          </cell>
          <cell r="D301">
            <v>0</v>
          </cell>
        </row>
        <row r="302">
          <cell r="B302" t="str">
            <v xml:space="preserve">01-42-5272     </v>
          </cell>
          <cell r="C302" t="str">
            <v xml:space="preserve">POSTAGE                         </v>
          </cell>
          <cell r="D302">
            <v>0</v>
          </cell>
        </row>
        <row r="303">
          <cell r="B303" t="str">
            <v xml:space="preserve">01-42-5275     </v>
          </cell>
          <cell r="C303" t="str">
            <v xml:space="preserve">EMPLOYEE HEALTH CARE PLAN       </v>
          </cell>
          <cell r="D303">
            <v>58255.21</v>
          </cell>
        </row>
        <row r="304">
          <cell r="B304" t="str">
            <v xml:space="preserve">01-42-5275.2   </v>
          </cell>
          <cell r="C304" t="str">
            <v xml:space="preserve">EMPLOYEE LIFE INSURANCE         </v>
          </cell>
          <cell r="D304">
            <v>328.15</v>
          </cell>
        </row>
        <row r="305">
          <cell r="B305" t="str">
            <v xml:space="preserve">01-42-5275.3   </v>
          </cell>
          <cell r="C305" t="str">
            <v xml:space="preserve">EMPLOYEE VISION INSURANCE       </v>
          </cell>
          <cell r="D305">
            <v>488.04</v>
          </cell>
        </row>
        <row r="306">
          <cell r="B306" t="str">
            <v xml:space="preserve">01-42-5275.4   </v>
          </cell>
          <cell r="C306" t="str">
            <v xml:space="preserve">DENTAL INSURANCE - 7/1/06       </v>
          </cell>
          <cell r="D306">
            <v>2463.1</v>
          </cell>
        </row>
        <row r="307">
          <cell r="B307" t="str">
            <v xml:space="preserve">01-42-5276     </v>
          </cell>
          <cell r="C307" t="str">
            <v xml:space="preserve">RETIREE HEALTH CARE PLAN        </v>
          </cell>
          <cell r="D307">
            <v>84.41</v>
          </cell>
        </row>
        <row r="308">
          <cell r="B308" t="str">
            <v xml:space="preserve">01-42-5276.4   </v>
          </cell>
          <cell r="C308" t="str">
            <v xml:space="preserve">RETIREE DENTAL INS - 7/1/06     </v>
          </cell>
          <cell r="D308">
            <v>459.4</v>
          </cell>
        </row>
        <row r="309">
          <cell r="B309" t="str">
            <v xml:space="preserve">01-42-5287     </v>
          </cell>
          <cell r="C309" t="str">
            <v xml:space="preserve">GAS FOR HEATING                 </v>
          </cell>
          <cell r="D309">
            <v>0</v>
          </cell>
        </row>
        <row r="310">
          <cell r="B310" t="str">
            <v xml:space="preserve">01-42-5290     </v>
          </cell>
          <cell r="C310" t="str">
            <v xml:space="preserve">OTHER CONTRACTUAL               </v>
          </cell>
          <cell r="D310">
            <v>0</v>
          </cell>
        </row>
        <row r="313">
          <cell r="B313" t="str">
            <v xml:space="preserve">01-42-5302     </v>
          </cell>
          <cell r="C313" t="str">
            <v xml:space="preserve">GAS/OIL                         </v>
          </cell>
          <cell r="D313">
            <v>3243.16</v>
          </cell>
        </row>
        <row r="314">
          <cell r="B314" t="str">
            <v xml:space="preserve">01-42-5306     </v>
          </cell>
          <cell r="C314" t="str">
            <v xml:space="preserve">UNIFORMS                        </v>
          </cell>
          <cell r="D314">
            <v>3408.75</v>
          </cell>
        </row>
        <row r="315">
          <cell r="B315" t="str">
            <v xml:space="preserve">01-42-5312     </v>
          </cell>
          <cell r="C315" t="str">
            <v xml:space="preserve">SUPPLIES - JANITORIAL           </v>
          </cell>
          <cell r="D315">
            <v>589.87</v>
          </cell>
        </row>
        <row r="316">
          <cell r="B316" t="str">
            <v xml:space="preserve">01-42-5314     </v>
          </cell>
          <cell r="C316" t="str">
            <v xml:space="preserve">SUPPLIES - FIRE PREVENTION      </v>
          </cell>
          <cell r="D316">
            <v>0</v>
          </cell>
        </row>
        <row r="317">
          <cell r="B317" t="str">
            <v xml:space="preserve">01-42-5316     </v>
          </cell>
          <cell r="C317" t="str">
            <v xml:space="preserve">SUPPLIES - OFFICE               </v>
          </cell>
          <cell r="D317">
            <v>281.5</v>
          </cell>
        </row>
        <row r="318">
          <cell r="B318" t="str">
            <v xml:space="preserve">01-42-5317     </v>
          </cell>
          <cell r="C318" t="str">
            <v xml:space="preserve">SUPPLIES - AMBULANCE            </v>
          </cell>
          <cell r="D318">
            <v>0</v>
          </cell>
        </row>
        <row r="319">
          <cell r="B319" t="str">
            <v xml:space="preserve">01-42-5318     </v>
          </cell>
          <cell r="C319" t="str">
            <v xml:space="preserve">SUPPLIES - PARAMEDICS           </v>
          </cell>
          <cell r="D319">
            <v>0</v>
          </cell>
        </row>
        <row r="320">
          <cell r="B320" t="str">
            <v xml:space="preserve">01-42-5320     </v>
          </cell>
          <cell r="C320" t="str">
            <v xml:space="preserve">PHOTOGRAPHY                     </v>
          </cell>
          <cell r="D320">
            <v>0</v>
          </cell>
        </row>
        <row r="321">
          <cell r="B321" t="str">
            <v xml:space="preserve">01-42-5326     </v>
          </cell>
          <cell r="C321" t="str">
            <v xml:space="preserve">TOOL &amp; SUPPLIES                 </v>
          </cell>
          <cell r="D321">
            <v>0</v>
          </cell>
        </row>
        <row r="322">
          <cell r="B322" t="str">
            <v xml:space="preserve">01-42-5350     </v>
          </cell>
          <cell r="C322" t="str">
            <v xml:space="preserve">R&amp;M MOTOR EQUIPMENT             </v>
          </cell>
          <cell r="D322">
            <v>1078.6099999999999</v>
          </cell>
        </row>
        <row r="325">
          <cell r="B325" t="str">
            <v xml:space="preserve">01-42-5403     </v>
          </cell>
          <cell r="C325" t="str">
            <v xml:space="preserve">BUILDING IMPROVEMENTS           </v>
          </cell>
          <cell r="D325">
            <v>0</v>
          </cell>
        </row>
        <row r="326">
          <cell r="B326" t="str">
            <v xml:space="preserve">01-42-5407     </v>
          </cell>
          <cell r="C326" t="str">
            <v xml:space="preserve">AUTOMOTIVE EQUIPMENT            </v>
          </cell>
          <cell r="D326">
            <v>0</v>
          </cell>
        </row>
        <row r="327">
          <cell r="B327" t="str">
            <v xml:space="preserve">01-42-5409     </v>
          </cell>
          <cell r="C327" t="str">
            <v xml:space="preserve">MACHINERY/EQUIPMENT             </v>
          </cell>
          <cell r="D327">
            <v>0</v>
          </cell>
        </row>
        <row r="328">
          <cell r="B328" t="str">
            <v xml:space="preserve">01-42-5411     </v>
          </cell>
          <cell r="C328" t="str">
            <v xml:space="preserve">OFFICE EQUIPMENT                </v>
          </cell>
          <cell r="D328">
            <v>0</v>
          </cell>
        </row>
        <row r="329">
          <cell r="B329" t="str">
            <v xml:space="preserve">01-42-5413     </v>
          </cell>
          <cell r="C329" t="str">
            <v xml:space="preserve">COMPUTER HARDWARE/SOFTWARE      </v>
          </cell>
          <cell r="D329">
            <v>3961.38</v>
          </cell>
        </row>
        <row r="330">
          <cell r="B330" t="str">
            <v xml:space="preserve">01-42-5433     </v>
          </cell>
          <cell r="C330" t="str">
            <v xml:space="preserve">MECHANIC TOOLS                  </v>
          </cell>
          <cell r="D330">
            <v>0</v>
          </cell>
        </row>
        <row r="331">
          <cell r="B331" t="str">
            <v xml:space="preserve">01-42-5445     </v>
          </cell>
          <cell r="C331" t="str">
            <v xml:space="preserve">FIRE TRAINING EQUIPMENT         </v>
          </cell>
          <cell r="D331">
            <v>0</v>
          </cell>
        </row>
        <row r="334">
          <cell r="B334" t="str">
            <v xml:space="preserve">01-42-5505     </v>
          </cell>
          <cell r="C334" t="str">
            <v xml:space="preserve">CONTINGENCY                     </v>
          </cell>
          <cell r="D334">
            <v>0</v>
          </cell>
        </row>
        <row r="339">
          <cell r="B339" t="str">
            <v xml:space="preserve">01-46-5134     </v>
          </cell>
          <cell r="C339" t="str">
            <v xml:space="preserve">CHIEF                           </v>
          </cell>
          <cell r="D339">
            <v>10823.7</v>
          </cell>
        </row>
        <row r="340">
          <cell r="B340" t="str">
            <v xml:space="preserve">01-46-5134.1   </v>
          </cell>
          <cell r="C340" t="str">
            <v xml:space="preserve">CHIEF - SICK TIME OFF           </v>
          </cell>
          <cell r="D340">
            <v>0</v>
          </cell>
        </row>
        <row r="341">
          <cell r="B341" t="str">
            <v xml:space="preserve">01-46-5134.2   </v>
          </cell>
          <cell r="C341" t="str">
            <v xml:space="preserve">CHIEF - VACATION                </v>
          </cell>
          <cell r="D341">
            <v>0</v>
          </cell>
        </row>
        <row r="342">
          <cell r="B342" t="str">
            <v xml:space="preserve">01-46-5135     </v>
          </cell>
          <cell r="C342" t="str">
            <v xml:space="preserve">DEPUTY CHIEF                    </v>
          </cell>
          <cell r="D342">
            <v>8562.99</v>
          </cell>
        </row>
        <row r="343">
          <cell r="B343" t="str">
            <v xml:space="preserve">01-46-5135.1   </v>
          </cell>
          <cell r="C343" t="str">
            <v xml:space="preserve">DEPUTY CHIEF - SICK TIME OFF    </v>
          </cell>
          <cell r="D343">
            <v>0</v>
          </cell>
        </row>
        <row r="344">
          <cell r="B344" t="str">
            <v xml:space="preserve">01-46-5135.2   </v>
          </cell>
          <cell r="C344" t="str">
            <v xml:space="preserve">DEPUTY CHIEF - VACATION         </v>
          </cell>
          <cell r="D344">
            <v>458.71</v>
          </cell>
        </row>
        <row r="345">
          <cell r="B345" t="str">
            <v xml:space="preserve">01-46-5135.3   </v>
          </cell>
          <cell r="C345" t="str">
            <v>DEPUTY CHIEF - PERSONAL TIME OFF</v>
          </cell>
          <cell r="D345">
            <v>917.42</v>
          </cell>
        </row>
        <row r="346">
          <cell r="B346" t="str">
            <v xml:space="preserve">01-46-5137     </v>
          </cell>
          <cell r="C346" t="str">
            <v xml:space="preserve">LIEUTENANTS                     </v>
          </cell>
          <cell r="D346">
            <v>16352.13</v>
          </cell>
        </row>
        <row r="347">
          <cell r="B347" t="str">
            <v xml:space="preserve">01-46-5137.1   </v>
          </cell>
          <cell r="C347" t="str">
            <v xml:space="preserve">LIEUTENANTS - SICK TIME OFF     </v>
          </cell>
          <cell r="D347">
            <v>0</v>
          </cell>
        </row>
        <row r="348">
          <cell r="B348" t="str">
            <v xml:space="preserve">01-46-5137.2   </v>
          </cell>
          <cell r="C348" t="str">
            <v xml:space="preserve">LIEUTENANTS - VACATION          </v>
          </cell>
          <cell r="D348">
            <v>2106.11</v>
          </cell>
        </row>
        <row r="349">
          <cell r="B349" t="str">
            <v xml:space="preserve">01-46-5137.3   </v>
          </cell>
          <cell r="C349" t="str">
            <v xml:space="preserve">LIEUTENANTS - PERSONAL TIME OFF </v>
          </cell>
          <cell r="D349">
            <v>0</v>
          </cell>
        </row>
        <row r="350">
          <cell r="B350" t="str">
            <v xml:space="preserve">01-46-5138     </v>
          </cell>
          <cell r="C350" t="str">
            <v xml:space="preserve">SERGEANTS                       </v>
          </cell>
          <cell r="D350">
            <v>40653.9</v>
          </cell>
        </row>
        <row r="351">
          <cell r="B351" t="str">
            <v xml:space="preserve">01-46-5138.1   </v>
          </cell>
          <cell r="C351" t="str">
            <v xml:space="preserve">SERGEANTS - SICK TIME OFF       </v>
          </cell>
          <cell r="D351">
            <v>575.88</v>
          </cell>
        </row>
        <row r="352">
          <cell r="B352" t="str">
            <v xml:space="preserve">01-46-5138.2   </v>
          </cell>
          <cell r="C352" t="str">
            <v xml:space="preserve">SERGEANTS - VACATION            </v>
          </cell>
          <cell r="D352">
            <v>0</v>
          </cell>
        </row>
        <row r="353">
          <cell r="B353" t="str">
            <v xml:space="preserve">01-46-5138.3   </v>
          </cell>
          <cell r="C353" t="str">
            <v xml:space="preserve">SERGEANTS - PERSONAL TIME OFF   </v>
          </cell>
          <cell r="D353">
            <v>383.92</v>
          </cell>
        </row>
        <row r="354">
          <cell r="B354" t="str">
            <v xml:space="preserve">01-46-5139     </v>
          </cell>
          <cell r="C354" t="str">
            <v xml:space="preserve">SUPERVISOR OF SUPPORT SERVICES  </v>
          </cell>
          <cell r="D354">
            <v>6446.94</v>
          </cell>
        </row>
        <row r="355">
          <cell r="B355" t="str">
            <v xml:space="preserve">01-46-5139.2   </v>
          </cell>
          <cell r="C355" t="str">
            <v xml:space="preserve">SUPPORT SERV - VACATION         </v>
          </cell>
          <cell r="D355">
            <v>1933.98</v>
          </cell>
        </row>
        <row r="356">
          <cell r="B356" t="str">
            <v xml:space="preserve">01-46-5140     </v>
          </cell>
          <cell r="C356" t="str">
            <v xml:space="preserve">PATROLMEN                       </v>
          </cell>
          <cell r="D356">
            <v>135210.54999999999</v>
          </cell>
        </row>
        <row r="357">
          <cell r="B357" t="str">
            <v xml:space="preserve">01-46-5140.1   </v>
          </cell>
          <cell r="C357" t="str">
            <v xml:space="preserve">PATROLMEN - SICK TIME OFF       </v>
          </cell>
          <cell r="D357">
            <v>1183.76</v>
          </cell>
        </row>
        <row r="358">
          <cell r="B358" t="str">
            <v xml:space="preserve">01-46-5140.2   </v>
          </cell>
          <cell r="C358" t="str">
            <v xml:space="preserve">PATROLMEN - VACATION            </v>
          </cell>
          <cell r="D358">
            <v>4588.26</v>
          </cell>
        </row>
        <row r="359">
          <cell r="B359" t="str">
            <v xml:space="preserve">01-46-5140.3   </v>
          </cell>
          <cell r="C359" t="str">
            <v xml:space="preserve">PATROLMEN - PERSONAL TIME OFF   </v>
          </cell>
          <cell r="D359">
            <v>1520.89</v>
          </cell>
        </row>
        <row r="360">
          <cell r="B360" t="str">
            <v xml:space="preserve">01-46-5141     </v>
          </cell>
          <cell r="C360" t="str">
            <v xml:space="preserve">TELECOMMUNICATIONS OFFICERS     </v>
          </cell>
          <cell r="D360">
            <v>22474.71</v>
          </cell>
        </row>
        <row r="361">
          <cell r="B361" t="str">
            <v xml:space="preserve">01-46-5141.1   </v>
          </cell>
          <cell r="C361" t="str">
            <v xml:space="preserve">TELECOM - SICK TIME OFF         </v>
          </cell>
          <cell r="D361">
            <v>215.9</v>
          </cell>
        </row>
        <row r="362">
          <cell r="B362" t="str">
            <v xml:space="preserve">01-46-5141.2   </v>
          </cell>
          <cell r="C362" t="str">
            <v xml:space="preserve">TELECOM - VACATION              </v>
          </cell>
          <cell r="D362">
            <v>3701.07</v>
          </cell>
        </row>
        <row r="363">
          <cell r="B363" t="str">
            <v xml:space="preserve">01-46-5141.3   </v>
          </cell>
          <cell r="C363" t="str">
            <v xml:space="preserve">TELECOM - PERSONAL TIME OFF     </v>
          </cell>
          <cell r="D363">
            <v>586</v>
          </cell>
        </row>
        <row r="364">
          <cell r="B364" t="str">
            <v xml:space="preserve">01-46-5145     </v>
          </cell>
          <cell r="C364" t="str">
            <v xml:space="preserve">GRANT WRITER                    </v>
          </cell>
          <cell r="D364">
            <v>0</v>
          </cell>
        </row>
        <row r="365">
          <cell r="B365" t="str">
            <v xml:space="preserve">01-46-5146     </v>
          </cell>
          <cell r="C365" t="str">
            <v xml:space="preserve">HOLIDAY PAY                     </v>
          </cell>
          <cell r="D365">
            <v>0</v>
          </cell>
        </row>
        <row r="366">
          <cell r="B366" t="str">
            <v xml:space="preserve">01-46-5148     </v>
          </cell>
          <cell r="C366" t="str">
            <v xml:space="preserve">OVERTIME                        </v>
          </cell>
          <cell r="D366">
            <v>12011.34</v>
          </cell>
        </row>
        <row r="367">
          <cell r="B367" t="str">
            <v xml:space="preserve">01-46-5149     </v>
          </cell>
          <cell r="C367" t="str">
            <v xml:space="preserve">OFFICER'S COMPENSATORY TIME     </v>
          </cell>
          <cell r="D367">
            <v>0</v>
          </cell>
        </row>
        <row r="368">
          <cell r="B368" t="str">
            <v xml:space="preserve">01-46-5150     </v>
          </cell>
          <cell r="C368" t="str">
            <v xml:space="preserve">INCENTIVE EDUCATIONAL DAY       </v>
          </cell>
          <cell r="D368">
            <v>0</v>
          </cell>
        </row>
        <row r="369">
          <cell r="B369" t="str">
            <v xml:space="preserve">01-46-5152     </v>
          </cell>
          <cell r="C369" t="str">
            <v xml:space="preserve">CROSSING GUARDS                 </v>
          </cell>
          <cell r="D369">
            <v>1944.96</v>
          </cell>
        </row>
        <row r="370">
          <cell r="B370" t="str">
            <v xml:space="preserve">01-46-5160     </v>
          </cell>
          <cell r="C370" t="str">
            <v xml:space="preserve">POLICE - PART TIME OFFICERS     </v>
          </cell>
          <cell r="D370">
            <v>0</v>
          </cell>
        </row>
        <row r="371">
          <cell r="B371" t="str">
            <v xml:space="preserve">01-46-5180     </v>
          </cell>
          <cell r="C371" t="str">
            <v xml:space="preserve">POLICE PENSION CONTRIBUTION     </v>
          </cell>
          <cell r="D371">
            <v>29813.88</v>
          </cell>
        </row>
        <row r="372">
          <cell r="B372" t="str">
            <v xml:space="preserve">01-46-5187     </v>
          </cell>
          <cell r="C372" t="str">
            <v xml:space="preserve">SECRETARY                       </v>
          </cell>
          <cell r="D372">
            <v>0</v>
          </cell>
        </row>
        <row r="373">
          <cell r="B373" t="str">
            <v xml:space="preserve">01-46-5188     </v>
          </cell>
          <cell r="C373" t="str">
            <v xml:space="preserve">ADMINISTRATIVE CLERK            </v>
          </cell>
          <cell r="D373">
            <v>5067</v>
          </cell>
        </row>
        <row r="376">
          <cell r="B376" t="str">
            <v xml:space="preserve">01-46-5201     </v>
          </cell>
          <cell r="C376" t="str">
            <v xml:space="preserve">PROFESSIONAL SERVICES           </v>
          </cell>
          <cell r="D376">
            <v>0</v>
          </cell>
        </row>
        <row r="377">
          <cell r="B377" t="str">
            <v xml:space="preserve">01-46-5201.1   </v>
          </cell>
          <cell r="C377" t="str">
            <v xml:space="preserve">HEARING OFFICER ATTORNEY-POLICE </v>
          </cell>
          <cell r="D377">
            <v>0</v>
          </cell>
        </row>
        <row r="378">
          <cell r="B378" t="str">
            <v xml:space="preserve">01-46-5202     </v>
          </cell>
          <cell r="C378" t="str">
            <v xml:space="preserve">LEGAL SERVICES                  </v>
          </cell>
          <cell r="D378">
            <v>0</v>
          </cell>
        </row>
        <row r="379">
          <cell r="B379" t="str">
            <v xml:space="preserve">01-46-5205     </v>
          </cell>
          <cell r="C379" t="str">
            <v xml:space="preserve">TELEPHONE                       </v>
          </cell>
          <cell r="D379">
            <v>7975.38</v>
          </cell>
        </row>
        <row r="380">
          <cell r="B380" t="str">
            <v xml:space="preserve">01-46-5217     </v>
          </cell>
          <cell r="C380" t="str">
            <v xml:space="preserve">LIABILITY INSURANCE             </v>
          </cell>
          <cell r="D380">
            <v>17399.419999999998</v>
          </cell>
        </row>
        <row r="381">
          <cell r="B381" t="str">
            <v xml:space="preserve">01-46-5218     </v>
          </cell>
          <cell r="C381" t="str">
            <v xml:space="preserve">VEHICLE INSURANCE               </v>
          </cell>
          <cell r="D381">
            <v>0</v>
          </cell>
        </row>
        <row r="382">
          <cell r="B382" t="str">
            <v xml:space="preserve">01-46-5219     </v>
          </cell>
          <cell r="C382" t="str">
            <v xml:space="preserve">WORKMENS COMPENSATION INSURANCE </v>
          </cell>
          <cell r="D382">
            <v>0</v>
          </cell>
        </row>
        <row r="383">
          <cell r="B383" t="str">
            <v xml:space="preserve">01-46-5230     </v>
          </cell>
          <cell r="C383" t="str">
            <v xml:space="preserve">INVESTIGATIVE OPERATIONS        </v>
          </cell>
          <cell r="D383">
            <v>50</v>
          </cell>
        </row>
        <row r="384">
          <cell r="B384" t="str">
            <v xml:space="preserve">01-46-5240     </v>
          </cell>
          <cell r="C384" t="str">
            <v xml:space="preserve">R &amp; M - BUILDINGS               </v>
          </cell>
          <cell r="D384">
            <v>0</v>
          </cell>
        </row>
        <row r="385">
          <cell r="B385" t="str">
            <v xml:space="preserve">01-46-5242     </v>
          </cell>
          <cell r="C385" t="str">
            <v xml:space="preserve">REPAIR/MAINT RADIO EQUIPMENT    </v>
          </cell>
          <cell r="D385">
            <v>72</v>
          </cell>
        </row>
        <row r="386">
          <cell r="B386" t="str">
            <v xml:space="preserve">01-46-5242.1   </v>
          </cell>
          <cell r="C386" t="str">
            <v xml:space="preserve">RADIO ROOM MAINTENANCE AGRMNT   </v>
          </cell>
          <cell r="D386">
            <v>0</v>
          </cell>
        </row>
        <row r="387">
          <cell r="B387" t="str">
            <v xml:space="preserve">01-46-5244     </v>
          </cell>
          <cell r="C387" t="str">
            <v xml:space="preserve">R&amp;M OFFICE EQUIPMENT            </v>
          </cell>
          <cell r="D387">
            <v>0</v>
          </cell>
        </row>
        <row r="388">
          <cell r="B388" t="str">
            <v xml:space="preserve">01-46-5245     </v>
          </cell>
          <cell r="C388" t="str">
            <v xml:space="preserve">MAINTENANCE - COMPUTER          </v>
          </cell>
          <cell r="D388">
            <v>0</v>
          </cell>
        </row>
        <row r="389">
          <cell r="B389" t="str">
            <v xml:space="preserve">01-46-5250     </v>
          </cell>
          <cell r="C389" t="str">
            <v xml:space="preserve">SHOOTING RANGE MAINTENANCE      </v>
          </cell>
          <cell r="D389">
            <v>0</v>
          </cell>
        </row>
        <row r="390">
          <cell r="B390" t="str">
            <v xml:space="preserve">01-46-5253     </v>
          </cell>
          <cell r="C390" t="str">
            <v xml:space="preserve">SEMINARS/CONFERENCES            </v>
          </cell>
          <cell r="D390">
            <v>0</v>
          </cell>
        </row>
        <row r="391">
          <cell r="B391" t="str">
            <v xml:space="preserve">01-46-5255     </v>
          </cell>
          <cell r="C391" t="str">
            <v xml:space="preserve">TRAVEL EXPENSE                  </v>
          </cell>
          <cell r="D391">
            <v>0</v>
          </cell>
        </row>
        <row r="392">
          <cell r="B392" t="str">
            <v xml:space="preserve">01-46-5260     </v>
          </cell>
          <cell r="C392" t="str">
            <v xml:space="preserve">LEAD SERVICES                   </v>
          </cell>
          <cell r="D392">
            <v>1341.87</v>
          </cell>
        </row>
        <row r="393">
          <cell r="B393" t="str">
            <v xml:space="preserve">01-46-5262     </v>
          </cell>
          <cell r="C393" t="str">
            <v xml:space="preserve">INSTALLATION - EQUIPMENT        </v>
          </cell>
          <cell r="D393">
            <v>0</v>
          </cell>
        </row>
        <row r="394">
          <cell r="B394" t="str">
            <v xml:space="preserve">01-46-5266     </v>
          </cell>
          <cell r="C394" t="str">
            <v xml:space="preserve">TRAINING SCHOOL EXP.            </v>
          </cell>
          <cell r="D394">
            <v>125</v>
          </cell>
        </row>
        <row r="395">
          <cell r="B395" t="str">
            <v xml:space="preserve">01-46-5269     </v>
          </cell>
          <cell r="C395" t="str">
            <v xml:space="preserve">TOWING &amp; STORAGE EXPENSE        </v>
          </cell>
          <cell r="D395">
            <v>3750</v>
          </cell>
        </row>
        <row r="396">
          <cell r="B396" t="str">
            <v xml:space="preserve">01-46-5271     </v>
          </cell>
          <cell r="C396" t="str">
            <v xml:space="preserve">DUES &amp; PUBLICATIONS             </v>
          </cell>
          <cell r="D396">
            <v>315</v>
          </cell>
        </row>
        <row r="397">
          <cell r="B397" t="str">
            <v xml:space="preserve">01-46-5272     </v>
          </cell>
          <cell r="C397" t="str">
            <v xml:space="preserve">POSTAGE                         </v>
          </cell>
          <cell r="D397">
            <v>0</v>
          </cell>
        </row>
        <row r="398">
          <cell r="B398" t="str">
            <v xml:space="preserve">01-46-5275     </v>
          </cell>
          <cell r="C398" t="str">
            <v xml:space="preserve">EMPLOYEE HEALTH CARE PLAN       </v>
          </cell>
          <cell r="D398">
            <v>60590.39</v>
          </cell>
        </row>
        <row r="399">
          <cell r="B399" t="str">
            <v xml:space="preserve">01-46-5275.2   </v>
          </cell>
          <cell r="C399" t="str">
            <v xml:space="preserve">EMPLOYEE LIFE INSURANCE         </v>
          </cell>
          <cell r="D399">
            <v>247.21</v>
          </cell>
        </row>
        <row r="400">
          <cell r="B400" t="str">
            <v xml:space="preserve">01-46-5275.3   </v>
          </cell>
          <cell r="C400" t="str">
            <v xml:space="preserve">EMPLOYEE VISION INSURANCE       </v>
          </cell>
          <cell r="D400">
            <v>557.23</v>
          </cell>
        </row>
        <row r="401">
          <cell r="B401" t="str">
            <v xml:space="preserve">01-46-5275.4   </v>
          </cell>
          <cell r="C401" t="str">
            <v xml:space="preserve">DENTAL INSURANCE - 7/1/06       </v>
          </cell>
          <cell r="D401">
            <v>3029.91</v>
          </cell>
        </row>
        <row r="402">
          <cell r="B402" t="str">
            <v xml:space="preserve">01-46-5276     </v>
          </cell>
          <cell r="C402" t="str">
            <v xml:space="preserve">RETIREE HEALTH CARE PLAN        </v>
          </cell>
          <cell r="D402">
            <v>3997.85</v>
          </cell>
        </row>
        <row r="403">
          <cell r="B403" t="str">
            <v xml:space="preserve">01-46-5276.4   </v>
          </cell>
          <cell r="C403" t="str">
            <v xml:space="preserve">RETIREE DENTAL INS - 7/1/06     </v>
          </cell>
          <cell r="D403">
            <v>294.44</v>
          </cell>
        </row>
        <row r="404">
          <cell r="B404" t="str">
            <v xml:space="preserve">01-46-5290     </v>
          </cell>
          <cell r="C404" t="str">
            <v xml:space="preserve">OTHER CONTRACTUAL               </v>
          </cell>
          <cell r="D404">
            <v>528.16999999999996</v>
          </cell>
        </row>
        <row r="405">
          <cell r="B405" t="str">
            <v xml:space="preserve">01-46-5290.1   </v>
          </cell>
          <cell r="C405" t="str">
            <v xml:space="preserve">ANIMAL CONTROL                  </v>
          </cell>
          <cell r="D405">
            <v>0</v>
          </cell>
        </row>
        <row r="406">
          <cell r="B406" t="str">
            <v xml:space="preserve">01-46-5293     </v>
          </cell>
          <cell r="C406" t="str">
            <v xml:space="preserve">REPAIR/MAINT - OTHER EQUIPMENT  </v>
          </cell>
          <cell r="D406">
            <v>0</v>
          </cell>
        </row>
        <row r="409">
          <cell r="B409" t="str">
            <v xml:space="preserve">01-46-5302     </v>
          </cell>
          <cell r="C409" t="str">
            <v xml:space="preserve">GAS/OIL                         </v>
          </cell>
          <cell r="D409">
            <v>7929.4</v>
          </cell>
        </row>
        <row r="410">
          <cell r="B410" t="str">
            <v xml:space="preserve">01-46-5306     </v>
          </cell>
          <cell r="C410" t="str">
            <v xml:space="preserve">UNIFORMS                        </v>
          </cell>
          <cell r="D410">
            <v>1260.43</v>
          </cell>
        </row>
        <row r="411">
          <cell r="B411" t="str">
            <v xml:space="preserve">01-46-5316     </v>
          </cell>
          <cell r="C411" t="str">
            <v xml:space="preserve">SUPPLIES - OFFICE               </v>
          </cell>
          <cell r="D411">
            <v>700.13</v>
          </cell>
        </row>
        <row r="412">
          <cell r="B412" t="str">
            <v xml:space="preserve">01-46-5320     </v>
          </cell>
          <cell r="C412" t="str">
            <v xml:space="preserve">PHOTOGRAPHY                     </v>
          </cell>
          <cell r="D412">
            <v>0</v>
          </cell>
        </row>
        <row r="413">
          <cell r="B413" t="str">
            <v xml:space="preserve">01-46-5322     </v>
          </cell>
          <cell r="C413" t="str">
            <v xml:space="preserve">SUPPLIES - RADIO/ELECTRONICS    </v>
          </cell>
          <cell r="D413">
            <v>0</v>
          </cell>
        </row>
        <row r="414">
          <cell r="B414" t="str">
            <v xml:space="preserve">01-46-5324     </v>
          </cell>
          <cell r="C414" t="str">
            <v xml:space="preserve">SUPPLIES - TRAINING AIDS        </v>
          </cell>
          <cell r="D414">
            <v>0</v>
          </cell>
        </row>
        <row r="415">
          <cell r="B415" t="str">
            <v xml:space="preserve">01-46-5326     </v>
          </cell>
          <cell r="C415" t="str">
            <v xml:space="preserve">TOOLS &amp; SUPPLIES                </v>
          </cell>
          <cell r="D415">
            <v>454.4</v>
          </cell>
        </row>
        <row r="416">
          <cell r="B416" t="str">
            <v xml:space="preserve">01-46-5332     </v>
          </cell>
          <cell r="C416" t="str">
            <v xml:space="preserve">CRIME PREVENTION/RELATIONS      </v>
          </cell>
          <cell r="D416">
            <v>0</v>
          </cell>
        </row>
        <row r="417">
          <cell r="B417" t="str">
            <v xml:space="preserve">01-46-5333     </v>
          </cell>
          <cell r="C417" t="str">
            <v xml:space="preserve">DARE PROGRAM                    </v>
          </cell>
          <cell r="D417">
            <v>0</v>
          </cell>
        </row>
        <row r="418">
          <cell r="B418" t="str">
            <v xml:space="preserve">01-46-5334     </v>
          </cell>
          <cell r="C418" t="str">
            <v xml:space="preserve">BOARD OF PRISONERS              </v>
          </cell>
          <cell r="D418">
            <v>295.27999999999997</v>
          </cell>
        </row>
        <row r="419">
          <cell r="B419" t="str">
            <v xml:space="preserve">01-46-5350     </v>
          </cell>
          <cell r="C419" t="str">
            <v xml:space="preserve">R&amp;M MOTOR EQUIPMENT             </v>
          </cell>
          <cell r="D419">
            <v>0</v>
          </cell>
        </row>
        <row r="420">
          <cell r="B420" t="str">
            <v xml:space="preserve">01-46-5350.1   </v>
          </cell>
          <cell r="C420" t="str">
            <v xml:space="preserve">ACCIDENTS / SQUADS              </v>
          </cell>
          <cell r="D420">
            <v>0</v>
          </cell>
        </row>
        <row r="423">
          <cell r="B423" t="str">
            <v xml:space="preserve">01-46-5407     </v>
          </cell>
          <cell r="C423" t="str">
            <v xml:space="preserve">AUTOMOTIVE EQUIPMENT            </v>
          </cell>
          <cell r="D423">
            <v>0</v>
          </cell>
        </row>
        <row r="424">
          <cell r="B424" t="str">
            <v xml:space="preserve">01-46-5411     </v>
          </cell>
          <cell r="C424" t="str">
            <v xml:space="preserve">OFFICE EQUIPMENT                </v>
          </cell>
          <cell r="D424">
            <v>0</v>
          </cell>
        </row>
        <row r="425">
          <cell r="B425" t="str">
            <v xml:space="preserve">01-46-5413     </v>
          </cell>
          <cell r="C425" t="str">
            <v xml:space="preserve">COMPUTER HARDWARE/SOFTWARE      </v>
          </cell>
          <cell r="D425">
            <v>0</v>
          </cell>
        </row>
        <row r="426">
          <cell r="B426" t="str">
            <v xml:space="preserve">01-46-5417     </v>
          </cell>
          <cell r="C426" t="str">
            <v xml:space="preserve">OTHER EQUIPMENT                 </v>
          </cell>
          <cell r="D426">
            <v>0</v>
          </cell>
        </row>
        <row r="427">
          <cell r="B427" t="str">
            <v xml:space="preserve">01-46-5428     </v>
          </cell>
          <cell r="C427" t="str">
            <v xml:space="preserve">MOBILE TERMINAL EQUIPMENT       </v>
          </cell>
          <cell r="D427">
            <v>0</v>
          </cell>
        </row>
        <row r="428">
          <cell r="B428" t="str">
            <v xml:space="preserve">01-46-5430     </v>
          </cell>
          <cell r="C428" t="str">
            <v xml:space="preserve">RADIO EQUIPMENT                 </v>
          </cell>
          <cell r="D428">
            <v>0</v>
          </cell>
        </row>
        <row r="431">
          <cell r="B431" t="str">
            <v xml:space="preserve">01-46-5503     </v>
          </cell>
          <cell r="C431" t="str">
            <v xml:space="preserve">FORFEITED FUNDS EXPENDITURES    </v>
          </cell>
          <cell r="D431">
            <v>0</v>
          </cell>
        </row>
        <row r="432">
          <cell r="B432" t="str">
            <v xml:space="preserve">01-46-5504     </v>
          </cell>
          <cell r="C432" t="str">
            <v xml:space="preserve">DUI FUND EXPENDITURES           </v>
          </cell>
          <cell r="D432">
            <v>0</v>
          </cell>
        </row>
        <row r="439">
          <cell r="B439" t="str">
            <v xml:space="preserve">01-52-5275     </v>
          </cell>
          <cell r="C439" t="str">
            <v xml:space="preserve">PACE PROGRAM FEES               </v>
          </cell>
          <cell r="D439">
            <v>0</v>
          </cell>
        </row>
        <row r="440">
          <cell r="B440" t="str">
            <v xml:space="preserve">01-52-5290     </v>
          </cell>
          <cell r="C440" t="str">
            <v xml:space="preserve">OTHER CONTRACTUAL               </v>
          </cell>
          <cell r="D440">
            <v>0</v>
          </cell>
        </row>
        <row r="441">
          <cell r="B441" t="str">
            <v xml:space="preserve">01-52-5302     </v>
          </cell>
          <cell r="C441" t="str">
            <v xml:space="preserve">GAS/OIL                         </v>
          </cell>
          <cell r="D441">
            <v>3243.17</v>
          </cell>
        </row>
        <row r="446">
          <cell r="B446" t="str">
            <v xml:space="preserve">01-73-5146     </v>
          </cell>
          <cell r="C446" t="str">
            <v xml:space="preserve">HOLIDAY PAY                     </v>
          </cell>
          <cell r="D446">
            <v>0</v>
          </cell>
        </row>
        <row r="447">
          <cell r="B447" t="str">
            <v xml:space="preserve">01-73-5148     </v>
          </cell>
          <cell r="C447" t="str">
            <v xml:space="preserve">OVERTIME                        </v>
          </cell>
          <cell r="D447">
            <v>7397.25</v>
          </cell>
        </row>
        <row r="448">
          <cell r="B448" t="str">
            <v xml:space="preserve">01-73-5159     </v>
          </cell>
          <cell r="C448" t="str">
            <v xml:space="preserve">SEASONAL EMPLOYEES              </v>
          </cell>
          <cell r="D448">
            <v>6571.95</v>
          </cell>
        </row>
        <row r="449">
          <cell r="B449" t="str">
            <v xml:space="preserve">01-73-5164     </v>
          </cell>
          <cell r="C449" t="str">
            <v xml:space="preserve">MECHANIC                        </v>
          </cell>
          <cell r="D449">
            <v>8908.2199999999993</v>
          </cell>
        </row>
        <row r="450">
          <cell r="B450" t="str">
            <v xml:space="preserve">01-73-5164.1   </v>
          </cell>
          <cell r="C450" t="str">
            <v xml:space="preserve">MECHANIC - SICK TIME OFF        </v>
          </cell>
          <cell r="D450">
            <v>1192.72</v>
          </cell>
        </row>
        <row r="451">
          <cell r="B451" t="str">
            <v xml:space="preserve">01-73-5165     </v>
          </cell>
          <cell r="C451" t="str">
            <v xml:space="preserve">DIRECTOR OF PUBLIC WORKS        </v>
          </cell>
          <cell r="D451">
            <v>4116.68</v>
          </cell>
        </row>
        <row r="452">
          <cell r="B452" t="str">
            <v xml:space="preserve">01-73-5170     </v>
          </cell>
          <cell r="C452" t="str">
            <v xml:space="preserve">EMPLOYEE WAGES                  </v>
          </cell>
          <cell r="D452">
            <v>18794.3</v>
          </cell>
        </row>
        <row r="453">
          <cell r="B453" t="str">
            <v xml:space="preserve">01-73-5170.1   </v>
          </cell>
          <cell r="C453" t="str">
            <v xml:space="preserve">WAGES PW - SICK TIME OFF        </v>
          </cell>
          <cell r="D453">
            <v>0</v>
          </cell>
        </row>
        <row r="454">
          <cell r="B454" t="str">
            <v xml:space="preserve">01-73-5170.2   </v>
          </cell>
          <cell r="C454" t="str">
            <v xml:space="preserve">WAGES PW - VACATION             </v>
          </cell>
          <cell r="D454">
            <v>812.39</v>
          </cell>
        </row>
        <row r="455">
          <cell r="B455" t="str">
            <v xml:space="preserve">01-73-5170.3   </v>
          </cell>
          <cell r="C455" t="str">
            <v xml:space="preserve">WAGES PW - PERSONAL TIME OFF    </v>
          </cell>
          <cell r="D455">
            <v>220</v>
          </cell>
        </row>
        <row r="456">
          <cell r="B456" t="str">
            <v xml:space="preserve">01-73-5188     </v>
          </cell>
          <cell r="C456" t="str">
            <v xml:space="preserve">ADMINISTRATIVE CLERK            </v>
          </cell>
          <cell r="D456">
            <v>5902.56</v>
          </cell>
        </row>
        <row r="459">
          <cell r="B459" t="str">
            <v xml:space="preserve">01-73-5201     </v>
          </cell>
          <cell r="C459" t="str">
            <v xml:space="preserve">PROFESSIONAL SERVICES           </v>
          </cell>
          <cell r="D459">
            <v>0</v>
          </cell>
        </row>
        <row r="460">
          <cell r="B460" t="str">
            <v xml:space="preserve">01-73-5202     </v>
          </cell>
          <cell r="C460" t="str">
            <v xml:space="preserve">LEGAL PROFESSIONAL SERVICES     </v>
          </cell>
          <cell r="D460">
            <v>0</v>
          </cell>
        </row>
        <row r="461">
          <cell r="B461" t="str">
            <v xml:space="preserve">01-73-5205     </v>
          </cell>
          <cell r="C461" t="str">
            <v xml:space="preserve">TELEPHONE                       </v>
          </cell>
          <cell r="D461">
            <v>922.3</v>
          </cell>
        </row>
        <row r="462">
          <cell r="B462" t="str">
            <v xml:space="preserve">01-73-5209     </v>
          </cell>
          <cell r="C462" t="str">
            <v xml:space="preserve">TREE REMOVAL &amp; TRIMMING         </v>
          </cell>
          <cell r="D462">
            <v>0</v>
          </cell>
        </row>
        <row r="463">
          <cell r="B463" t="str">
            <v xml:space="preserve">01-73-5217     </v>
          </cell>
          <cell r="C463" t="str">
            <v xml:space="preserve">LIABILITY INSURANCE             </v>
          </cell>
          <cell r="D463">
            <v>0</v>
          </cell>
        </row>
        <row r="464">
          <cell r="B464" t="str">
            <v xml:space="preserve">01-73-5226     </v>
          </cell>
          <cell r="C464" t="str">
            <v>EXPENSES FOR JULIE"            "</v>
          </cell>
          <cell r="D464">
            <v>0</v>
          </cell>
        </row>
        <row r="465">
          <cell r="B465" t="str">
            <v xml:space="preserve">01-73-5233     </v>
          </cell>
          <cell r="C465" t="str">
            <v xml:space="preserve">STREET LIGHTING                 </v>
          </cell>
          <cell r="D465">
            <v>3691.7</v>
          </cell>
        </row>
        <row r="466">
          <cell r="B466" t="str">
            <v xml:space="preserve">01-73-5235     </v>
          </cell>
          <cell r="C466" t="str">
            <v xml:space="preserve">TREE REPLACEMENT                </v>
          </cell>
          <cell r="D466">
            <v>0</v>
          </cell>
        </row>
        <row r="467">
          <cell r="B467" t="str">
            <v xml:space="preserve">01-73-5236     </v>
          </cell>
          <cell r="C467" t="str">
            <v xml:space="preserve">STREET MAINTENANCE              </v>
          </cell>
          <cell r="D467">
            <v>0</v>
          </cell>
        </row>
        <row r="468">
          <cell r="B468" t="str">
            <v xml:space="preserve">01-73-5237.2   </v>
          </cell>
          <cell r="C468" t="str">
            <v xml:space="preserve">SIDEWALK RECONSTRUCTION         </v>
          </cell>
          <cell r="D468">
            <v>0</v>
          </cell>
        </row>
        <row r="469">
          <cell r="B469" t="str">
            <v xml:space="preserve">01-73-5238     </v>
          </cell>
          <cell r="C469" t="str">
            <v xml:space="preserve">REPAIR/MAINT. - STREET LIGHTS   </v>
          </cell>
          <cell r="D469">
            <v>816.6</v>
          </cell>
        </row>
        <row r="470">
          <cell r="B470" t="str">
            <v xml:space="preserve">01-73-5239     </v>
          </cell>
          <cell r="C470" t="str">
            <v xml:space="preserve">REPAIR/MAINT. - TRAFFIC LIGHTS  </v>
          </cell>
          <cell r="D470">
            <v>0</v>
          </cell>
        </row>
        <row r="471">
          <cell r="B471" t="str">
            <v xml:space="preserve">01-73-5240     </v>
          </cell>
          <cell r="C471" t="str">
            <v xml:space="preserve">REPAIR/MAINT - BUILDING         </v>
          </cell>
          <cell r="D471">
            <v>1207.54</v>
          </cell>
        </row>
        <row r="472">
          <cell r="B472" t="str">
            <v xml:space="preserve">01-73-5241     </v>
          </cell>
          <cell r="C472" t="str">
            <v xml:space="preserve">R &amp; M: GROUNDS                  </v>
          </cell>
          <cell r="D472">
            <v>630</v>
          </cell>
        </row>
        <row r="473">
          <cell r="B473" t="str">
            <v xml:space="preserve">01-73-5244     </v>
          </cell>
          <cell r="C473" t="str">
            <v xml:space="preserve">R &amp; M:  OFFICE EQUIPMENT        </v>
          </cell>
          <cell r="D473">
            <v>1925</v>
          </cell>
        </row>
        <row r="474">
          <cell r="B474" t="str">
            <v xml:space="preserve">01-73-5253     </v>
          </cell>
          <cell r="C474" t="str">
            <v xml:space="preserve">SEMINARS/CONFERENCES            </v>
          </cell>
          <cell r="D474">
            <v>0</v>
          </cell>
        </row>
        <row r="475">
          <cell r="B475" t="str">
            <v xml:space="preserve">01-73-5268     </v>
          </cell>
          <cell r="C475" t="str">
            <v xml:space="preserve">UNIFORM RENTAL                  </v>
          </cell>
          <cell r="D475">
            <v>713.52</v>
          </cell>
        </row>
        <row r="476">
          <cell r="B476" t="str">
            <v xml:space="preserve">01-73-5269     </v>
          </cell>
          <cell r="C476" t="str">
            <v xml:space="preserve">TOWING &amp; STORAGE EXPENSE        </v>
          </cell>
          <cell r="D476">
            <v>0</v>
          </cell>
        </row>
        <row r="477">
          <cell r="B477" t="str">
            <v xml:space="preserve">01-73-5275     </v>
          </cell>
          <cell r="C477" t="str">
            <v xml:space="preserve">EMPLOYEE HEALTH CARE PLAN       </v>
          </cell>
          <cell r="D477">
            <v>637.94000000000005</v>
          </cell>
        </row>
        <row r="478">
          <cell r="B478" t="str">
            <v xml:space="preserve">01-73-5275.2   </v>
          </cell>
          <cell r="C478" t="str">
            <v xml:space="preserve">EMPLOYEE LIFE INSURANCE         </v>
          </cell>
          <cell r="D478">
            <v>36.56</v>
          </cell>
        </row>
        <row r="479">
          <cell r="B479" t="str">
            <v xml:space="preserve">01-73-5275.3   </v>
          </cell>
          <cell r="C479" t="str">
            <v xml:space="preserve">EMPLOYEE VISION INSURANCE       </v>
          </cell>
          <cell r="D479">
            <v>35.869999999999997</v>
          </cell>
        </row>
        <row r="480">
          <cell r="B480" t="str">
            <v xml:space="preserve">01-73-5275.4   </v>
          </cell>
          <cell r="C480" t="str">
            <v xml:space="preserve">DENTAL INSURANCE - 7/1/06       </v>
          </cell>
          <cell r="D480">
            <v>97.28</v>
          </cell>
        </row>
        <row r="481">
          <cell r="B481" t="str">
            <v xml:space="preserve">01-73-5276     </v>
          </cell>
          <cell r="C481" t="str">
            <v xml:space="preserve">RETIREE HEALTH CARE PLAN        </v>
          </cell>
          <cell r="D481">
            <v>528.79</v>
          </cell>
        </row>
        <row r="482">
          <cell r="B482" t="str">
            <v xml:space="preserve">01-73-5276.4   </v>
          </cell>
          <cell r="C482" t="str">
            <v xml:space="preserve">RETIREE DENTAL INS - 7/1/06     </v>
          </cell>
          <cell r="D482">
            <v>112.49</v>
          </cell>
        </row>
        <row r="483">
          <cell r="B483" t="str">
            <v xml:space="preserve">01-73-5283     </v>
          </cell>
          <cell r="C483" t="str">
            <v xml:space="preserve">RODENT CONTROL                  </v>
          </cell>
          <cell r="D483">
            <v>0</v>
          </cell>
        </row>
        <row r="486">
          <cell r="B486" t="str">
            <v xml:space="preserve">01-73-5302     </v>
          </cell>
          <cell r="C486" t="str">
            <v xml:space="preserve">GAS/OIL                         </v>
          </cell>
          <cell r="D486">
            <v>137.83000000000001</v>
          </cell>
        </row>
        <row r="487">
          <cell r="B487" t="str">
            <v xml:space="preserve">01-73-5316     </v>
          </cell>
          <cell r="C487" t="str">
            <v xml:space="preserve">SUPPLIES - OFFICE               </v>
          </cell>
          <cell r="D487">
            <v>247.38</v>
          </cell>
        </row>
        <row r="488">
          <cell r="B488" t="str">
            <v xml:space="preserve">01-73-5323     </v>
          </cell>
          <cell r="C488" t="str">
            <v xml:space="preserve">MEDICAL EXAM-VACCINATIONS       </v>
          </cell>
          <cell r="D488">
            <v>91.5</v>
          </cell>
        </row>
        <row r="489">
          <cell r="B489" t="str">
            <v xml:space="preserve">01-73-5326     </v>
          </cell>
          <cell r="C489" t="str">
            <v xml:space="preserve">TOOLS &amp; SUPPLIES                </v>
          </cell>
          <cell r="D489">
            <v>5712.34</v>
          </cell>
        </row>
        <row r="490">
          <cell r="B490" t="str">
            <v xml:space="preserve">01-73-5327     </v>
          </cell>
          <cell r="C490" t="str">
            <v xml:space="preserve">SUPPLIES - SNOW &amp; ICE CONTROL   </v>
          </cell>
          <cell r="D490">
            <v>0</v>
          </cell>
        </row>
        <row r="491">
          <cell r="B491" t="str">
            <v xml:space="preserve">01-73-5328     </v>
          </cell>
          <cell r="C491" t="str">
            <v xml:space="preserve">LEAFING SUPPLIES                </v>
          </cell>
          <cell r="D491">
            <v>2100</v>
          </cell>
        </row>
        <row r="492">
          <cell r="B492" t="str">
            <v xml:space="preserve">01-73-5341     </v>
          </cell>
          <cell r="C492" t="str">
            <v xml:space="preserve">PLOWING EQUIPMENT               </v>
          </cell>
          <cell r="D492">
            <v>0</v>
          </cell>
        </row>
        <row r="493">
          <cell r="B493" t="str">
            <v xml:space="preserve">01-73-5342     </v>
          </cell>
          <cell r="C493" t="str">
            <v xml:space="preserve">STREET SIGNS                    </v>
          </cell>
          <cell r="D493">
            <v>62.86</v>
          </cell>
        </row>
        <row r="494">
          <cell r="B494" t="str">
            <v xml:space="preserve">01-73-5348     </v>
          </cell>
          <cell r="C494" t="str">
            <v xml:space="preserve">WEED CONTROL                    </v>
          </cell>
          <cell r="D494">
            <v>0</v>
          </cell>
        </row>
        <row r="495">
          <cell r="B495" t="str">
            <v xml:space="preserve">01-73-5350     </v>
          </cell>
          <cell r="C495" t="str">
            <v xml:space="preserve">REPAIR/MAINT. - MOTOR EQUIP     </v>
          </cell>
          <cell r="D495">
            <v>3410.55</v>
          </cell>
        </row>
        <row r="496">
          <cell r="B496" t="str">
            <v xml:space="preserve">01-73-5352     </v>
          </cell>
          <cell r="C496" t="str">
            <v xml:space="preserve">REPAIR/MAINT. - PARKWAYS        </v>
          </cell>
          <cell r="D496">
            <v>0</v>
          </cell>
        </row>
        <row r="497">
          <cell r="B497" t="str">
            <v xml:space="preserve">01-73-5358     </v>
          </cell>
          <cell r="C497" t="str">
            <v xml:space="preserve">R &amp; M: FORESTRY EQUIPMENT       </v>
          </cell>
          <cell r="D497">
            <v>794.44</v>
          </cell>
        </row>
        <row r="500">
          <cell r="B500" t="str">
            <v xml:space="preserve">01-73-5409     </v>
          </cell>
          <cell r="C500" t="str">
            <v xml:space="preserve">MACHINERY/EQUIPMENT             </v>
          </cell>
          <cell r="D500">
            <v>137554</v>
          </cell>
        </row>
        <row r="501">
          <cell r="B501" t="str">
            <v xml:space="preserve">01-73-5420     </v>
          </cell>
          <cell r="C501" t="str">
            <v xml:space="preserve">DISC CHIPPER - STREET EQUIPMENT </v>
          </cell>
          <cell r="D501">
            <v>0</v>
          </cell>
        </row>
        <row r="502">
          <cell r="B502" t="str">
            <v xml:space="preserve">01-73-5425     </v>
          </cell>
          <cell r="C502" t="str">
            <v xml:space="preserve">STREET SWEEPER/STREET EQUIP     </v>
          </cell>
          <cell r="D502">
            <v>0</v>
          </cell>
        </row>
        <row r="503">
          <cell r="B503" t="str">
            <v xml:space="preserve">01-73-5433     </v>
          </cell>
          <cell r="C503" t="str">
            <v xml:space="preserve">MECHANIC TOOLS                  </v>
          </cell>
          <cell r="D503">
            <v>0</v>
          </cell>
        </row>
        <row r="504">
          <cell r="B504" t="str">
            <v xml:space="preserve">01-73-5459     </v>
          </cell>
          <cell r="C504" t="str">
            <v xml:space="preserve">CHAIN SAW                       </v>
          </cell>
          <cell r="D504">
            <v>0</v>
          </cell>
        </row>
        <row r="507">
          <cell r="B507" t="str">
            <v xml:space="preserve">01-73-5505     </v>
          </cell>
          <cell r="C507" t="str">
            <v xml:space="preserve">CONTINGENCY                     </v>
          </cell>
          <cell r="D507">
            <v>0</v>
          </cell>
        </row>
        <row r="510">
          <cell r="B510" t="str">
            <v xml:space="preserve">03-00-4060     </v>
          </cell>
          <cell r="C510" t="str">
            <v xml:space="preserve">RUBBISH BILLINGS                </v>
          </cell>
          <cell r="D510">
            <v>54235.25</v>
          </cell>
        </row>
        <row r="511">
          <cell r="B511" t="str">
            <v xml:space="preserve">03-00-4062     </v>
          </cell>
          <cell r="C511" t="str">
            <v xml:space="preserve">TRASH &amp; COMPOST TAG REVENUE     </v>
          </cell>
          <cell r="D511">
            <v>1435.9</v>
          </cell>
        </row>
        <row r="512">
          <cell r="B512" t="str">
            <v xml:space="preserve">03-00-4066     </v>
          </cell>
          <cell r="C512" t="str">
            <v xml:space="preserve">PENALTIES                       </v>
          </cell>
          <cell r="D512">
            <v>1414.75</v>
          </cell>
        </row>
        <row r="523">
          <cell r="B523" t="str">
            <v xml:space="preserve">03-75-5280     </v>
          </cell>
          <cell r="C523" t="str">
            <v xml:space="preserve">RUBBISH / GARBAGE REMOVAL       </v>
          </cell>
          <cell r="D523">
            <v>41706.120000000003</v>
          </cell>
        </row>
        <row r="524">
          <cell r="B524" t="str">
            <v xml:space="preserve">03-75-5281     </v>
          </cell>
          <cell r="C524" t="str">
            <v xml:space="preserve">TRASH AND COMPOST TAG EXPENSES  </v>
          </cell>
          <cell r="D524">
            <v>0</v>
          </cell>
        </row>
        <row r="525">
          <cell r="B525" t="str">
            <v xml:space="preserve">03-75-5289     </v>
          </cell>
          <cell r="C525" t="str">
            <v xml:space="preserve">DUMPING FEES                    </v>
          </cell>
          <cell r="D525">
            <v>14469.16</v>
          </cell>
        </row>
        <row r="528">
          <cell r="B528" t="str">
            <v xml:space="preserve">07-00-4001     </v>
          </cell>
          <cell r="C528" t="str">
            <v xml:space="preserve">PROPERTY TAXES                  </v>
          </cell>
          <cell r="D528">
            <v>0</v>
          </cell>
        </row>
        <row r="529">
          <cell r="B529" t="str">
            <v xml:space="preserve">07-00-4086.1   </v>
          </cell>
          <cell r="C529" t="str">
            <v xml:space="preserve">OPERATING TRANSFERS IN          </v>
          </cell>
          <cell r="D529">
            <v>0</v>
          </cell>
        </row>
        <row r="534">
          <cell r="B534">
            <v>1355253</v>
          </cell>
          <cell r="C534" t="str">
            <v xml:space="preserve">IMRF EXPENDITURES               </v>
          </cell>
          <cell r="D534">
            <v>0</v>
          </cell>
        </row>
        <row r="535">
          <cell r="B535">
            <v>1358906</v>
          </cell>
          <cell r="C535" t="str">
            <v xml:space="preserve">SOCIAL SECURITY TAX             </v>
          </cell>
          <cell r="D535">
            <v>0</v>
          </cell>
        </row>
        <row r="536">
          <cell r="B536">
            <v>1360732</v>
          </cell>
          <cell r="C536" t="str">
            <v xml:space="preserve">MEDICARE                        </v>
          </cell>
          <cell r="D536">
            <v>0</v>
          </cell>
        </row>
        <row r="537">
          <cell r="B537">
            <v>1362558</v>
          </cell>
          <cell r="C537" t="str">
            <v xml:space="preserve">UNEMPLOYMENT TAX                </v>
          </cell>
          <cell r="D537">
            <v>0</v>
          </cell>
        </row>
        <row r="540">
          <cell r="B540" t="str">
            <v xml:space="preserve">10-00-4025     </v>
          </cell>
          <cell r="C540" t="str">
            <v xml:space="preserve">MOTOR FUEL TAX (STATE)          </v>
          </cell>
          <cell r="D540">
            <v>0</v>
          </cell>
        </row>
        <row r="541">
          <cell r="B541" t="str">
            <v xml:space="preserve">10-00-4070     </v>
          </cell>
          <cell r="C541" t="str">
            <v xml:space="preserve">INTEREST INCOME                 </v>
          </cell>
          <cell r="D541">
            <v>0</v>
          </cell>
        </row>
        <row r="542">
          <cell r="B542" t="str">
            <v xml:space="preserve">10-00-4083     </v>
          </cell>
          <cell r="C542" t="str">
            <v xml:space="preserve">GRANT FUNDS RECEIVED            </v>
          </cell>
          <cell r="D542">
            <v>0</v>
          </cell>
        </row>
        <row r="549">
          <cell r="B549" t="str">
            <v xml:space="preserve">10-73-5201     </v>
          </cell>
          <cell r="C549" t="str">
            <v xml:space="preserve">PROFESSIONAL SERVICES           </v>
          </cell>
          <cell r="D549">
            <v>0</v>
          </cell>
        </row>
        <row r="550">
          <cell r="B550" t="str">
            <v xml:space="preserve">10-73-5232     </v>
          </cell>
          <cell r="C550" t="str">
            <v xml:space="preserve">STREET LIGHTING                 </v>
          </cell>
          <cell r="D550">
            <v>0</v>
          </cell>
        </row>
        <row r="551">
          <cell r="B551" t="str">
            <v xml:space="preserve">10-73-5238.2   </v>
          </cell>
          <cell r="C551" t="str">
            <v xml:space="preserve">STREET REPAVING                 </v>
          </cell>
          <cell r="D551">
            <v>151604.4</v>
          </cell>
        </row>
        <row r="554">
          <cell r="B554" t="str">
            <v xml:space="preserve">11-00-4026     </v>
          </cell>
          <cell r="C554" t="str">
            <v xml:space="preserve">COOK COUNTY GRANT               </v>
          </cell>
          <cell r="D554">
            <v>0</v>
          </cell>
        </row>
        <row r="555">
          <cell r="B555" t="str">
            <v xml:space="preserve">11-00-4086     </v>
          </cell>
          <cell r="C555" t="str">
            <v xml:space="preserve">OPERATING TRANSFERS             </v>
          </cell>
          <cell r="D555">
            <v>0</v>
          </cell>
        </row>
        <row r="564">
          <cell r="B564" t="str">
            <v xml:space="preserve">11-73-5236     </v>
          </cell>
          <cell r="C564" t="str">
            <v xml:space="preserve">STREET RECONSTRUCTION           </v>
          </cell>
          <cell r="D564">
            <v>0</v>
          </cell>
        </row>
        <row r="567">
          <cell r="B567" t="str">
            <v xml:space="preserve">15-00-4001     </v>
          </cell>
          <cell r="C567" t="str">
            <v xml:space="preserve">PROPERTY TAXES                  </v>
          </cell>
          <cell r="D567">
            <v>0</v>
          </cell>
        </row>
        <row r="568">
          <cell r="B568" t="str">
            <v xml:space="preserve">15-00-4070     </v>
          </cell>
          <cell r="C568" t="str">
            <v xml:space="preserve">INTEREST INCOME                 </v>
          </cell>
          <cell r="D568">
            <v>0</v>
          </cell>
        </row>
        <row r="573">
          <cell r="B573" t="str">
            <v xml:space="preserve">15-21-5202     </v>
          </cell>
          <cell r="C573" t="str">
            <v xml:space="preserve">LEGAL PROFESSIONAL SERVICES     </v>
          </cell>
          <cell r="D573">
            <v>1018.68</v>
          </cell>
        </row>
        <row r="574">
          <cell r="B574" t="str">
            <v xml:space="preserve">15-21-5229     </v>
          </cell>
          <cell r="C574" t="str">
            <v xml:space="preserve">T I F DISBURSEMENTS             </v>
          </cell>
          <cell r="D574">
            <v>0</v>
          </cell>
        </row>
        <row r="575">
          <cell r="B575" t="str">
            <v xml:space="preserve">15-21-5257     </v>
          </cell>
          <cell r="C575" t="str">
            <v xml:space="preserve">GRANT EXPENDITURES              </v>
          </cell>
          <cell r="D575">
            <v>0</v>
          </cell>
        </row>
        <row r="576">
          <cell r="B576" t="str">
            <v xml:space="preserve">15-21-5287     </v>
          </cell>
          <cell r="C576" t="str">
            <v xml:space="preserve">GAS FOR HEATING                 </v>
          </cell>
          <cell r="D576">
            <v>0</v>
          </cell>
        </row>
        <row r="579">
          <cell r="B579" t="str">
            <v xml:space="preserve">15-21-5505     </v>
          </cell>
          <cell r="C579" t="str">
            <v xml:space="preserve">CONTINGENCY                     </v>
          </cell>
          <cell r="D579">
            <v>0</v>
          </cell>
        </row>
        <row r="582">
          <cell r="B582" t="str">
            <v xml:space="preserve">15-24-5204     </v>
          </cell>
          <cell r="C582" t="str">
            <v xml:space="preserve">AUDIT SERVICES                  </v>
          </cell>
          <cell r="D582">
            <v>0</v>
          </cell>
        </row>
        <row r="583">
          <cell r="B583" t="str">
            <v xml:space="preserve">15-24-5206     </v>
          </cell>
          <cell r="C583" t="str">
            <v xml:space="preserve">REFUND OF TIF TAXES             </v>
          </cell>
          <cell r="D583">
            <v>0</v>
          </cell>
        </row>
        <row r="586">
          <cell r="B586" t="str">
            <v xml:space="preserve">15-73-5237     </v>
          </cell>
          <cell r="C586" t="str">
            <v xml:space="preserve">STREET RECONSTRUCTION           </v>
          </cell>
          <cell r="D586">
            <v>0</v>
          </cell>
        </row>
        <row r="587">
          <cell r="B587" t="str">
            <v xml:space="preserve">15-73-5326     </v>
          </cell>
          <cell r="C587" t="str">
            <v xml:space="preserve">TOOLS &amp; SUPPLIES                </v>
          </cell>
          <cell r="D587">
            <v>0</v>
          </cell>
        </row>
        <row r="590">
          <cell r="B590" t="str">
            <v xml:space="preserve">16-00-4070     </v>
          </cell>
          <cell r="C590" t="str">
            <v xml:space="preserve">INTEREST INCOME                 </v>
          </cell>
          <cell r="D590">
            <v>0</v>
          </cell>
        </row>
        <row r="595">
          <cell r="B595" t="str">
            <v xml:space="preserve">16-21-5202     </v>
          </cell>
          <cell r="C595" t="str">
            <v xml:space="preserve">LEGAL PROFESSIONAL SERVICES     </v>
          </cell>
          <cell r="D595">
            <v>0</v>
          </cell>
        </row>
        <row r="598">
          <cell r="B598" t="str">
            <v xml:space="preserve">16-21-5505     </v>
          </cell>
          <cell r="C598" t="str">
            <v xml:space="preserve">CONTINGENCY                     </v>
          </cell>
          <cell r="D598">
            <v>0</v>
          </cell>
        </row>
        <row r="599">
          <cell r="B599" t="str">
            <v xml:space="preserve">16-24-5204     </v>
          </cell>
          <cell r="C599" t="str">
            <v xml:space="preserve">AUDIT SERVICES                  </v>
          </cell>
          <cell r="D599">
            <v>0</v>
          </cell>
        </row>
        <row r="602">
          <cell r="B602" t="str">
            <v xml:space="preserve">17-00-4001     </v>
          </cell>
          <cell r="C602" t="str">
            <v xml:space="preserve">PROPERTY TAXES.                 </v>
          </cell>
          <cell r="D602">
            <v>0</v>
          </cell>
        </row>
        <row r="603">
          <cell r="B603" t="str">
            <v xml:space="preserve">17-00-4073     </v>
          </cell>
          <cell r="C603" t="str">
            <v xml:space="preserve">INTEREST INCOME                 </v>
          </cell>
          <cell r="D603">
            <v>0</v>
          </cell>
        </row>
        <row r="608">
          <cell r="B608" t="str">
            <v xml:space="preserve">17-21-5202     </v>
          </cell>
          <cell r="C608" t="str">
            <v xml:space="preserve">LEGAL &amp; PROFESSIONAL SERVICES   </v>
          </cell>
          <cell r="D608">
            <v>0</v>
          </cell>
        </row>
        <row r="609">
          <cell r="B609" t="str">
            <v xml:space="preserve">17-21-5203     </v>
          </cell>
          <cell r="C609" t="str">
            <v xml:space="preserve">OTHER CONTRACTUAL               </v>
          </cell>
          <cell r="D609">
            <v>0</v>
          </cell>
        </row>
        <row r="612">
          <cell r="B612" t="str">
            <v xml:space="preserve">17-24-5204     </v>
          </cell>
          <cell r="C612" t="str">
            <v xml:space="preserve">AUDIT SERVICES                  </v>
          </cell>
          <cell r="D612">
            <v>0</v>
          </cell>
        </row>
        <row r="615">
          <cell r="B615" t="str">
            <v xml:space="preserve">18-00-4070     </v>
          </cell>
          <cell r="C615" t="str">
            <v xml:space="preserve">INTEREST INCOME                 </v>
          </cell>
          <cell r="D615">
            <v>0</v>
          </cell>
        </row>
        <row r="620">
          <cell r="B620" t="str">
            <v xml:space="preserve">18-21-5202     </v>
          </cell>
          <cell r="C620" t="str">
            <v xml:space="preserve">LEGAL &amp; PROFESSIONAL SERVICES   </v>
          </cell>
          <cell r="D620">
            <v>0</v>
          </cell>
        </row>
        <row r="623">
          <cell r="B623" t="str">
            <v xml:space="preserve">18-21-5502     </v>
          </cell>
          <cell r="C623" t="str">
            <v xml:space="preserve">BANK FEES                       </v>
          </cell>
          <cell r="D623">
            <v>0</v>
          </cell>
        </row>
        <row r="626">
          <cell r="B626" t="str">
            <v xml:space="preserve">19-00-4001     </v>
          </cell>
          <cell r="C626" t="str">
            <v xml:space="preserve">PROPERTY TAXES                  </v>
          </cell>
          <cell r="D626">
            <v>0</v>
          </cell>
        </row>
        <row r="627">
          <cell r="B627" t="str">
            <v xml:space="preserve">19-00-4070     </v>
          </cell>
          <cell r="C627" t="str">
            <v xml:space="preserve">INTEREST INCOME                 </v>
          </cell>
          <cell r="D627">
            <v>0</v>
          </cell>
        </row>
        <row r="632">
          <cell r="B632" t="str">
            <v xml:space="preserve">19-21-5202     </v>
          </cell>
          <cell r="C632" t="str">
            <v xml:space="preserve">LEGAL &amp; PROFESSIONAL SERVICES   </v>
          </cell>
          <cell r="D632">
            <v>0</v>
          </cell>
        </row>
        <row r="633">
          <cell r="B633" t="str">
            <v xml:space="preserve">19-21-5229     </v>
          </cell>
          <cell r="C633" t="str">
            <v xml:space="preserve">T I F DISBURSEMENTS - ANB       </v>
          </cell>
          <cell r="D633">
            <v>0</v>
          </cell>
        </row>
        <row r="636">
          <cell r="B636" t="str">
            <v xml:space="preserve">30-00-4001     </v>
          </cell>
          <cell r="C636" t="str">
            <v xml:space="preserve">PROPERTY TAXES                  </v>
          </cell>
          <cell r="D636">
            <v>0</v>
          </cell>
        </row>
        <row r="637">
          <cell r="B637" t="str">
            <v xml:space="preserve">30-00-4086     </v>
          </cell>
          <cell r="C637" t="str">
            <v xml:space="preserve">OPERATING TRANSFERS             </v>
          </cell>
          <cell r="D637">
            <v>0</v>
          </cell>
        </row>
        <row r="638">
          <cell r="B638" t="str">
            <v xml:space="preserve">30-00-4088.1   </v>
          </cell>
          <cell r="C638" t="str">
            <v xml:space="preserve">NEW DEBT ISSUANCE - BONDS       </v>
          </cell>
          <cell r="D638">
            <v>0</v>
          </cell>
        </row>
        <row r="645">
          <cell r="B645" t="str">
            <v xml:space="preserve">30-81-5705     </v>
          </cell>
          <cell r="C645" t="str">
            <v xml:space="preserve">PRINCIPAL-ANNUAL ROLLOVER BONDS </v>
          </cell>
          <cell r="D645">
            <v>0</v>
          </cell>
        </row>
        <row r="646">
          <cell r="B646" t="str">
            <v xml:space="preserve">30-81-5710     </v>
          </cell>
          <cell r="C646" t="str">
            <v>INTEREST - ANNUAL ROLLOVER BONDS</v>
          </cell>
          <cell r="D646">
            <v>0</v>
          </cell>
        </row>
        <row r="647">
          <cell r="B647" t="str">
            <v xml:space="preserve">30-81-5712     </v>
          </cell>
          <cell r="C647" t="str">
            <v xml:space="preserve">PRINCIPAL - 2003 A              </v>
          </cell>
          <cell r="D647">
            <v>0</v>
          </cell>
        </row>
        <row r="648">
          <cell r="B648" t="str">
            <v xml:space="preserve">30-81-5715     </v>
          </cell>
          <cell r="C648" t="str">
            <v xml:space="preserve">PRINCIPAL 2003B                 </v>
          </cell>
          <cell r="D648">
            <v>0</v>
          </cell>
        </row>
        <row r="649">
          <cell r="B649" t="str">
            <v xml:space="preserve">30-81-5758     </v>
          </cell>
          <cell r="C649" t="str">
            <v xml:space="preserve">INTEREST - 2003 A               </v>
          </cell>
          <cell r="D649">
            <v>0</v>
          </cell>
        </row>
        <row r="650">
          <cell r="B650" t="str">
            <v xml:space="preserve">30-81-5760     </v>
          </cell>
          <cell r="C650" t="str">
            <v xml:space="preserve">INTEREST 2003B                  </v>
          </cell>
          <cell r="D650">
            <v>0</v>
          </cell>
        </row>
        <row r="651">
          <cell r="B651" t="str">
            <v xml:space="preserve">30-81-5781     </v>
          </cell>
          <cell r="C651" t="str">
            <v xml:space="preserve">BOND ISSUANCE COSTS             </v>
          </cell>
          <cell r="D651">
            <v>0</v>
          </cell>
        </row>
        <row r="654">
          <cell r="B654" t="str">
            <v xml:space="preserve">40-00-4070     </v>
          </cell>
          <cell r="C654" t="str">
            <v xml:space="preserve">INTEREST INCOME                 </v>
          </cell>
          <cell r="D654">
            <v>0</v>
          </cell>
        </row>
        <row r="655">
          <cell r="B655" t="str">
            <v xml:space="preserve">40-00-4083     </v>
          </cell>
          <cell r="C655" t="str">
            <v xml:space="preserve">GRANT FUNDS RECEIVED            </v>
          </cell>
          <cell r="D655">
            <v>0</v>
          </cell>
        </row>
        <row r="656">
          <cell r="B656" t="str">
            <v xml:space="preserve">40-00-4086     </v>
          </cell>
          <cell r="C656" t="str">
            <v xml:space="preserve">OPERATING TRANSFERS             </v>
          </cell>
          <cell r="D656">
            <v>0</v>
          </cell>
        </row>
        <row r="657">
          <cell r="B657" t="str">
            <v xml:space="preserve">40-00-4088     </v>
          </cell>
          <cell r="C657" t="str">
            <v xml:space="preserve">DEBT ISSUANCE - BONDS           </v>
          </cell>
          <cell r="D657">
            <v>0</v>
          </cell>
        </row>
        <row r="658">
          <cell r="B658" t="str">
            <v xml:space="preserve">40-00-4092     </v>
          </cell>
          <cell r="C658" t="str">
            <v xml:space="preserve">RENTALS - PROPERTIES            </v>
          </cell>
          <cell r="D658">
            <v>4200</v>
          </cell>
        </row>
        <row r="663">
          <cell r="B663" t="str">
            <v xml:space="preserve">40-21-5201     </v>
          </cell>
          <cell r="C663" t="str">
            <v xml:space="preserve">PROFESSIONAL SERVICES           </v>
          </cell>
          <cell r="D663">
            <v>34840</v>
          </cell>
        </row>
        <row r="668">
          <cell r="B668" t="str">
            <v xml:space="preserve">40-24-5208     </v>
          </cell>
          <cell r="C668" t="str">
            <v xml:space="preserve">BANK CHARGES - SERVICE FEE      </v>
          </cell>
          <cell r="D668">
            <v>0</v>
          </cell>
        </row>
        <row r="669">
          <cell r="B669" t="str">
            <v xml:space="preserve">40-24-5224     </v>
          </cell>
          <cell r="C669" t="str">
            <v xml:space="preserve">PROPERTY TAX PAYMENTS           </v>
          </cell>
          <cell r="D669">
            <v>0</v>
          </cell>
        </row>
        <row r="674">
          <cell r="B674" t="str">
            <v xml:space="preserve">40-73-5237     </v>
          </cell>
          <cell r="C674" t="str">
            <v xml:space="preserve">STREET RECONSTRUCTION           </v>
          </cell>
          <cell r="D674">
            <v>347818.61</v>
          </cell>
        </row>
        <row r="679">
          <cell r="B679" t="str">
            <v xml:space="preserve">40-85-5401     </v>
          </cell>
          <cell r="C679" t="str">
            <v xml:space="preserve">BUILDING                        </v>
          </cell>
          <cell r="D679">
            <v>0</v>
          </cell>
        </row>
        <row r="680">
          <cell r="B680" t="str">
            <v xml:space="preserve">40-85-5405     </v>
          </cell>
          <cell r="C680" t="str">
            <v xml:space="preserve">LAND &amp; IMPROVEMENTS             </v>
          </cell>
          <cell r="D680">
            <v>0</v>
          </cell>
        </row>
        <row r="681">
          <cell r="B681" t="str">
            <v xml:space="preserve">40-85-5408     </v>
          </cell>
          <cell r="C681" t="str">
            <v xml:space="preserve">PURCHASE OF EQUIPMENT           </v>
          </cell>
          <cell r="D681">
            <v>0</v>
          </cell>
        </row>
        <row r="684">
          <cell r="B684" t="str">
            <v xml:space="preserve">50-00-4004     </v>
          </cell>
          <cell r="C684" t="str">
            <v xml:space="preserve">WATER TOWER RENTERS             </v>
          </cell>
          <cell r="D684">
            <v>0</v>
          </cell>
        </row>
        <row r="685">
          <cell r="B685" t="str">
            <v xml:space="preserve">50-00-4062     </v>
          </cell>
          <cell r="C685" t="str">
            <v xml:space="preserve">TURN-ON FEE                     </v>
          </cell>
          <cell r="D685">
            <v>1100</v>
          </cell>
        </row>
        <row r="686">
          <cell r="B686" t="str">
            <v xml:space="preserve">50-00-4064     </v>
          </cell>
          <cell r="C686" t="str">
            <v xml:space="preserve">WATER SALES                     </v>
          </cell>
          <cell r="D686">
            <v>239511.2</v>
          </cell>
        </row>
        <row r="687">
          <cell r="B687" t="str">
            <v xml:space="preserve">50-00-4065     </v>
          </cell>
          <cell r="C687" t="str">
            <v xml:space="preserve">SEWERAGE CHARGES                </v>
          </cell>
          <cell r="D687">
            <v>29971.62</v>
          </cell>
        </row>
        <row r="688">
          <cell r="B688" t="str">
            <v xml:space="preserve">50-00-4066     </v>
          </cell>
          <cell r="C688" t="str">
            <v xml:space="preserve">PENALTIES                       </v>
          </cell>
          <cell r="D688">
            <v>5540.25</v>
          </cell>
        </row>
        <row r="689">
          <cell r="B689" t="str">
            <v xml:space="preserve">50-00-4067     </v>
          </cell>
          <cell r="C689" t="str">
            <v xml:space="preserve">WATER METER SALES               </v>
          </cell>
          <cell r="D689">
            <v>0</v>
          </cell>
        </row>
        <row r="690">
          <cell r="B690" t="str">
            <v xml:space="preserve">50-00-4074     </v>
          </cell>
          <cell r="C690" t="str">
            <v>INTEREST INCOME WATER TOWER TANK</v>
          </cell>
          <cell r="D690">
            <v>0</v>
          </cell>
        </row>
        <row r="691">
          <cell r="B691" t="str">
            <v xml:space="preserve">50-00-4084     </v>
          </cell>
          <cell r="C691" t="str">
            <v xml:space="preserve">ADMIN FEE - SHUT OFF LIST       </v>
          </cell>
          <cell r="D691">
            <v>960</v>
          </cell>
        </row>
        <row r="692">
          <cell r="B692" t="str">
            <v xml:space="preserve">50-00-4085     </v>
          </cell>
          <cell r="C692" t="str">
            <v xml:space="preserve">CROSS CONNECTION FEES           </v>
          </cell>
          <cell r="D692">
            <v>0</v>
          </cell>
        </row>
        <row r="693">
          <cell r="B693" t="str">
            <v xml:space="preserve">50-00-4090     </v>
          </cell>
          <cell r="C693" t="str">
            <v xml:space="preserve">MISCELLANEOUS                   </v>
          </cell>
          <cell r="D693">
            <v>0</v>
          </cell>
        </row>
        <row r="704">
          <cell r="B704" t="str">
            <v xml:space="preserve">50-24-5108     </v>
          </cell>
          <cell r="C704" t="str">
            <v xml:space="preserve">COLLECTOR                       </v>
          </cell>
          <cell r="D704">
            <v>0</v>
          </cell>
        </row>
        <row r="707">
          <cell r="B707" t="str">
            <v xml:space="preserve">50-24-5272     </v>
          </cell>
          <cell r="C707" t="str">
            <v xml:space="preserve">POSTAGE                         </v>
          </cell>
          <cell r="D707">
            <v>0</v>
          </cell>
        </row>
        <row r="716">
          <cell r="B716" t="str">
            <v xml:space="preserve">50-76-5165     </v>
          </cell>
          <cell r="C716" t="str">
            <v xml:space="preserve">DIRECTOR OF PUBLIC WORKS        </v>
          </cell>
          <cell r="D716">
            <v>4116.66</v>
          </cell>
        </row>
        <row r="717">
          <cell r="B717" t="str">
            <v xml:space="preserve">50-76-5170     </v>
          </cell>
          <cell r="C717" t="str">
            <v xml:space="preserve">WAGES, PW EMPLOYEES             </v>
          </cell>
          <cell r="D717">
            <v>0</v>
          </cell>
        </row>
        <row r="718">
          <cell r="B718" t="str">
            <v xml:space="preserve">50-76-5188     </v>
          </cell>
          <cell r="C718" t="str">
            <v xml:space="preserve">ADMINISTRATIVE CLERK            </v>
          </cell>
          <cell r="D718">
            <v>0</v>
          </cell>
        </row>
        <row r="721">
          <cell r="B721" t="str">
            <v xml:space="preserve">50-76-5201     </v>
          </cell>
          <cell r="C721" t="str">
            <v xml:space="preserve">PROFESSIONAL SERVICES           </v>
          </cell>
          <cell r="D721">
            <v>22800</v>
          </cell>
        </row>
        <row r="722">
          <cell r="B722" t="str">
            <v xml:space="preserve">50-76-5202     </v>
          </cell>
          <cell r="C722" t="str">
            <v xml:space="preserve">LEGAL SERVICES                  </v>
          </cell>
          <cell r="D722">
            <v>0</v>
          </cell>
        </row>
        <row r="723">
          <cell r="B723" t="str">
            <v xml:space="preserve">50-76-5203     </v>
          </cell>
          <cell r="C723" t="str">
            <v xml:space="preserve">CC INSPECTION SVS               </v>
          </cell>
          <cell r="D723">
            <v>0</v>
          </cell>
        </row>
        <row r="724">
          <cell r="B724" t="str">
            <v xml:space="preserve">50-76-5217     </v>
          </cell>
          <cell r="C724" t="str">
            <v xml:space="preserve">LIABILITY INSURANCE             </v>
          </cell>
          <cell r="D724">
            <v>0</v>
          </cell>
        </row>
        <row r="725">
          <cell r="B725" t="str">
            <v xml:space="preserve">50-76-5219     </v>
          </cell>
          <cell r="C725" t="str">
            <v xml:space="preserve">WORKMANS COMPENSATION INSURANCE </v>
          </cell>
          <cell r="D725">
            <v>0</v>
          </cell>
        </row>
        <row r="726">
          <cell r="B726" t="str">
            <v xml:space="preserve">50-76-5226     </v>
          </cell>
          <cell r="C726" t="str">
            <v xml:space="preserve">J.U.L.I.E.                      </v>
          </cell>
          <cell r="D726">
            <v>0</v>
          </cell>
        </row>
        <row r="727">
          <cell r="B727" t="str">
            <v xml:space="preserve">50-76-5250     </v>
          </cell>
          <cell r="C727" t="str">
            <v xml:space="preserve">50-50 FLOOD CONTROL ASSISTANCE  </v>
          </cell>
          <cell r="D727">
            <v>0</v>
          </cell>
        </row>
        <row r="728">
          <cell r="B728" t="str">
            <v xml:space="preserve">50-76-5267     </v>
          </cell>
          <cell r="C728" t="str">
            <v xml:space="preserve">RENTAL - EQUIPMENT              </v>
          </cell>
          <cell r="D728">
            <v>0</v>
          </cell>
        </row>
        <row r="729">
          <cell r="B729" t="str">
            <v xml:space="preserve">50-76-5273     </v>
          </cell>
          <cell r="C729" t="str">
            <v xml:space="preserve">LEAK DETECTION SERVICE          </v>
          </cell>
          <cell r="D729">
            <v>0</v>
          </cell>
        </row>
        <row r="730">
          <cell r="B730" t="str">
            <v xml:space="preserve">50-76-5287     </v>
          </cell>
          <cell r="C730" t="str">
            <v xml:space="preserve">GAS FOR HEATING                 </v>
          </cell>
          <cell r="D730">
            <v>277.70999999999998</v>
          </cell>
        </row>
        <row r="733">
          <cell r="B733" t="str">
            <v xml:space="preserve">50-76-5302     </v>
          </cell>
          <cell r="C733" t="str">
            <v xml:space="preserve">GAS &amp; OIL                       </v>
          </cell>
          <cell r="D733">
            <v>1946.24</v>
          </cell>
        </row>
        <row r="734">
          <cell r="B734" t="str">
            <v xml:space="preserve">50-76-5326     </v>
          </cell>
          <cell r="C734" t="str">
            <v xml:space="preserve">SUPPLIES - TOOLS                </v>
          </cell>
          <cell r="D734">
            <v>0</v>
          </cell>
        </row>
        <row r="735">
          <cell r="B735" t="str">
            <v xml:space="preserve">50-76-5377     </v>
          </cell>
          <cell r="C735" t="str">
            <v xml:space="preserve">PURCHASES - HYDRANT             </v>
          </cell>
          <cell r="D735">
            <v>0</v>
          </cell>
        </row>
        <row r="738">
          <cell r="B738" t="str">
            <v xml:space="preserve">50-76-5450     </v>
          </cell>
          <cell r="C738" t="str">
            <v xml:space="preserve">EMERGENCY WATER MAIN            </v>
          </cell>
          <cell r="D738">
            <v>0</v>
          </cell>
        </row>
        <row r="739">
          <cell r="B739" t="str">
            <v xml:space="preserve">50-76-5453     </v>
          </cell>
          <cell r="C739" t="str">
            <v xml:space="preserve">IMPROVEMENTS-WATER MAIN         </v>
          </cell>
          <cell r="D739">
            <v>0</v>
          </cell>
        </row>
        <row r="742">
          <cell r="B742" t="str">
            <v xml:space="preserve">50-76-6810     </v>
          </cell>
          <cell r="C742" t="str">
            <v xml:space="preserve">COST OF WATER PURCHASED         </v>
          </cell>
          <cell r="D742">
            <v>228167.4</v>
          </cell>
        </row>
        <row r="745">
          <cell r="B745" t="str">
            <v xml:space="preserve">50-76-6827     </v>
          </cell>
          <cell r="C745" t="str">
            <v xml:space="preserve">REPAIR/MAINT - MAINS            </v>
          </cell>
          <cell r="D745">
            <v>64258.879999999997</v>
          </cell>
        </row>
        <row r="746">
          <cell r="B746" t="str">
            <v xml:space="preserve">50-76-6829     </v>
          </cell>
          <cell r="C746" t="str">
            <v xml:space="preserve">REPAIR/MAINT - METERS           </v>
          </cell>
          <cell r="D746">
            <v>0</v>
          </cell>
        </row>
        <row r="747">
          <cell r="B747" t="str">
            <v xml:space="preserve">50-76-6830     </v>
          </cell>
          <cell r="C747" t="str">
            <v xml:space="preserve">REPAIR/MAINT - METER PARTS      </v>
          </cell>
          <cell r="D747">
            <v>8265</v>
          </cell>
        </row>
        <row r="748">
          <cell r="B748" t="str">
            <v xml:space="preserve">50-76-6831     </v>
          </cell>
          <cell r="C748" t="str">
            <v xml:space="preserve">REPAIR/MAINT - HYDRANTS         </v>
          </cell>
          <cell r="D748">
            <v>0</v>
          </cell>
        </row>
        <row r="749">
          <cell r="B749" t="str">
            <v xml:space="preserve">50-76-6833     </v>
          </cell>
          <cell r="C749" t="str">
            <v xml:space="preserve">REPAIR/MAINT - WATER TANK       </v>
          </cell>
          <cell r="D749">
            <v>0</v>
          </cell>
        </row>
        <row r="750">
          <cell r="B750" t="str">
            <v xml:space="preserve">50-76-6840     </v>
          </cell>
          <cell r="C750" t="str">
            <v xml:space="preserve">IEPA-NPDES PERMIT               </v>
          </cell>
          <cell r="D750">
            <v>0</v>
          </cell>
        </row>
        <row r="761">
          <cell r="B761" t="str">
            <v xml:space="preserve">50-78-5206     </v>
          </cell>
          <cell r="C761" t="str">
            <v xml:space="preserve">STREET SWEEPER                  </v>
          </cell>
          <cell r="D761">
            <v>260</v>
          </cell>
        </row>
        <row r="762">
          <cell r="B762" t="str">
            <v xml:space="preserve">50-78-5234     </v>
          </cell>
          <cell r="C762" t="str">
            <v xml:space="preserve">MAINTENANCE - MATERIAL          </v>
          </cell>
          <cell r="D762">
            <v>0</v>
          </cell>
        </row>
        <row r="763">
          <cell r="B763" t="str">
            <v xml:space="preserve">50-78-5240     </v>
          </cell>
          <cell r="C763" t="str">
            <v xml:space="preserve">REPAIR/MAINT - BUILDING         </v>
          </cell>
          <cell r="D763">
            <v>0</v>
          </cell>
        </row>
        <row r="764">
          <cell r="B764" t="str">
            <v xml:space="preserve">50-78-5281     </v>
          </cell>
          <cell r="C764" t="str">
            <v xml:space="preserve">REPAIR/MAINT - SEWER SYSTEM     </v>
          </cell>
          <cell r="D764">
            <v>280</v>
          </cell>
        </row>
        <row r="767">
          <cell r="B767" t="str">
            <v xml:space="preserve">50-78-5302     </v>
          </cell>
          <cell r="C767" t="str">
            <v xml:space="preserve">GAS / OIL                       </v>
          </cell>
          <cell r="D767">
            <v>0</v>
          </cell>
        </row>
        <row r="768">
          <cell r="B768" t="str">
            <v xml:space="preserve">50-78-5326     </v>
          </cell>
          <cell r="C768" t="str">
            <v xml:space="preserve">TOOLS &amp; SUPPLIES                </v>
          </cell>
          <cell r="D768">
            <v>163.69999999999999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o Actuals April 3 2020"/>
    </sheetNames>
    <sheetDataSet>
      <sheetData sheetId="0">
        <row r="1">
          <cell r="B1" t="str">
            <v>G/L Number</v>
          </cell>
          <cell r="C1" t="str">
            <v xml:space="preserve">Account Title      </v>
          </cell>
          <cell r="D1" t="str">
            <v>Rev/Exp MTD</v>
          </cell>
        </row>
        <row r="4">
          <cell r="B4" t="str">
            <v xml:space="preserve">01-00-4001     </v>
          </cell>
          <cell r="C4" t="str">
            <v xml:space="preserve">PROPERTY TAXES - GENERAL FUND   </v>
          </cell>
          <cell r="D4">
            <v>16673.080000000002</v>
          </cell>
        </row>
        <row r="5">
          <cell r="B5" t="str">
            <v xml:space="preserve">01-00-4001.2   </v>
          </cell>
          <cell r="C5" t="str">
            <v>PROPERTY TAXES - FIRE PROTECTION</v>
          </cell>
          <cell r="D5">
            <v>18905.509999999998</v>
          </cell>
        </row>
        <row r="6">
          <cell r="B6" t="str">
            <v xml:space="preserve">01-00-4001.4   </v>
          </cell>
          <cell r="C6" t="str">
            <v>PROPERTY TAXES - STREET &amp; BRIDGE</v>
          </cell>
          <cell r="D6">
            <v>6956.11</v>
          </cell>
        </row>
        <row r="7">
          <cell r="B7" t="str">
            <v xml:space="preserve">01-00-4001.5   </v>
          </cell>
          <cell r="C7" t="str">
            <v xml:space="preserve">PROPERTY TAXES - LIABILITY INS  </v>
          </cell>
          <cell r="D7">
            <v>13523.96</v>
          </cell>
        </row>
        <row r="8">
          <cell r="B8" t="str">
            <v xml:space="preserve">01-00-4001.61  </v>
          </cell>
          <cell r="C8" t="str">
            <v xml:space="preserve">PROPERTY TAXES - FIRE PENSION   </v>
          </cell>
          <cell r="D8">
            <v>0</v>
          </cell>
        </row>
        <row r="9">
          <cell r="B9" t="str">
            <v xml:space="preserve">01-00-4001.62  </v>
          </cell>
          <cell r="C9" t="str">
            <v xml:space="preserve">PROPERTY TAXES - POLICE PENSION </v>
          </cell>
          <cell r="D9">
            <v>0</v>
          </cell>
        </row>
        <row r="10">
          <cell r="B10" t="str">
            <v xml:space="preserve">01-00-4001.8   </v>
          </cell>
          <cell r="C10" t="str">
            <v xml:space="preserve">PROPERTY TAXES - AUDITING       </v>
          </cell>
          <cell r="D10">
            <v>1520.64</v>
          </cell>
        </row>
        <row r="11">
          <cell r="B11" t="str">
            <v xml:space="preserve">01-00-4001.9   </v>
          </cell>
          <cell r="C11" t="str">
            <v xml:space="preserve">PROPERTY TAXES - POLICE PRTCTN  </v>
          </cell>
          <cell r="D11">
            <v>18905.5</v>
          </cell>
        </row>
        <row r="12">
          <cell r="B12" t="str">
            <v xml:space="preserve">01-00-4002     </v>
          </cell>
          <cell r="C12" t="str">
            <v xml:space="preserve">SALES TAXES                     </v>
          </cell>
          <cell r="D12">
            <v>277146.43</v>
          </cell>
        </row>
        <row r="13">
          <cell r="B13" t="str">
            <v xml:space="preserve">01-00-4005     </v>
          </cell>
          <cell r="C13" t="str">
            <v xml:space="preserve">UTILITY TAX - ELECTRIC          </v>
          </cell>
          <cell r="D13">
            <v>45805.41</v>
          </cell>
        </row>
        <row r="14">
          <cell r="B14" t="str">
            <v xml:space="preserve">01-00-4006     </v>
          </cell>
          <cell r="C14" t="str">
            <v xml:space="preserve">UTILITY TAX - GAS               </v>
          </cell>
          <cell r="D14">
            <v>17460.93</v>
          </cell>
        </row>
        <row r="15">
          <cell r="B15" t="str">
            <v xml:space="preserve">01-00-4007     </v>
          </cell>
          <cell r="C15" t="str">
            <v xml:space="preserve">UTILITY TAX - TELEPHONE         </v>
          </cell>
          <cell r="D15">
            <v>27499.05</v>
          </cell>
        </row>
        <row r="16">
          <cell r="B16" t="str">
            <v xml:space="preserve">01-00-4007.1   </v>
          </cell>
          <cell r="C16" t="str">
            <v xml:space="preserve">ALARM SYSTEM FEES - ADT         </v>
          </cell>
          <cell r="D16">
            <v>0</v>
          </cell>
        </row>
        <row r="17">
          <cell r="B17" t="str">
            <v xml:space="preserve">01-00-4009     </v>
          </cell>
          <cell r="C17" t="str">
            <v xml:space="preserve">AT&amp;T COMMUNICATIONS             </v>
          </cell>
          <cell r="D17">
            <v>0</v>
          </cell>
        </row>
        <row r="18">
          <cell r="B18" t="str">
            <v xml:space="preserve">01-00-4010     </v>
          </cell>
          <cell r="C18" t="str">
            <v xml:space="preserve">CABLE SERVICES                  </v>
          </cell>
          <cell r="D18">
            <v>0</v>
          </cell>
        </row>
        <row r="19">
          <cell r="B19" t="str">
            <v xml:space="preserve">01-00-4011     </v>
          </cell>
          <cell r="C19" t="str">
            <v xml:space="preserve">VIDEO GAMING TAX                </v>
          </cell>
          <cell r="D19">
            <v>8509.35</v>
          </cell>
        </row>
        <row r="20">
          <cell r="B20" t="str">
            <v xml:space="preserve">01-00-4012     </v>
          </cell>
          <cell r="C20" t="str">
            <v xml:space="preserve">AUTO RENTAL TAX                 </v>
          </cell>
          <cell r="D20">
            <v>6.89</v>
          </cell>
        </row>
        <row r="21">
          <cell r="B21" t="str">
            <v xml:space="preserve">01-00-4013     </v>
          </cell>
          <cell r="C21" t="str">
            <v xml:space="preserve">USE TAX                         </v>
          </cell>
          <cell r="D21">
            <v>23987.27</v>
          </cell>
        </row>
        <row r="22">
          <cell r="B22" t="str">
            <v>01-00-4021</v>
          </cell>
          <cell r="C22" t="str">
            <v xml:space="preserve">STATE INCOME TAX                </v>
          </cell>
          <cell r="D22">
            <v>81678.53</v>
          </cell>
        </row>
        <row r="23">
          <cell r="B23" t="str">
            <v>01-00-4022</v>
          </cell>
          <cell r="C23" t="str">
            <v xml:space="preserve">REPLACEMENT TAX                 </v>
          </cell>
          <cell r="D23">
            <v>149842.29999999999</v>
          </cell>
        </row>
        <row r="24">
          <cell r="B24" t="str">
            <v xml:space="preserve">01-00-4028     </v>
          </cell>
          <cell r="C24" t="str">
            <v xml:space="preserve">OTHER INTERGOVERNMENTAL         </v>
          </cell>
          <cell r="D24">
            <v>0</v>
          </cell>
        </row>
        <row r="25">
          <cell r="B25" t="str">
            <v xml:space="preserve">01-00-4030     </v>
          </cell>
          <cell r="C25" t="str">
            <v xml:space="preserve">LIQUOR LICENSES                 </v>
          </cell>
          <cell r="D25">
            <v>0</v>
          </cell>
        </row>
        <row r="26">
          <cell r="B26" t="str">
            <v xml:space="preserve">01-00-4031     </v>
          </cell>
          <cell r="C26" t="str">
            <v xml:space="preserve">BUSINESS LICENSES               </v>
          </cell>
          <cell r="D26">
            <v>150</v>
          </cell>
        </row>
        <row r="27">
          <cell r="B27" t="str">
            <v xml:space="preserve">01-00-4032     </v>
          </cell>
          <cell r="C27" t="str">
            <v xml:space="preserve">VEHICLE LICENSES                </v>
          </cell>
          <cell r="D27">
            <v>21682.5</v>
          </cell>
        </row>
        <row r="28">
          <cell r="B28" t="str">
            <v xml:space="preserve">01-00-4033     </v>
          </cell>
          <cell r="C28" t="str">
            <v xml:space="preserve">DOGS AND CATS TAGS              </v>
          </cell>
          <cell r="D28">
            <v>25</v>
          </cell>
        </row>
        <row r="29">
          <cell r="B29" t="str">
            <v xml:space="preserve">01-00-4035     </v>
          </cell>
          <cell r="C29" t="str">
            <v xml:space="preserve">NSF CHARGE                      </v>
          </cell>
          <cell r="D29">
            <v>0</v>
          </cell>
        </row>
        <row r="30">
          <cell r="B30" t="str">
            <v xml:space="preserve">01-00-4039     </v>
          </cell>
          <cell r="C30" t="str">
            <v xml:space="preserve">CONTRACTORS REGISTRATION        </v>
          </cell>
          <cell r="D30">
            <v>1500</v>
          </cell>
        </row>
        <row r="31">
          <cell r="B31" t="str">
            <v xml:space="preserve">01-00-4040     </v>
          </cell>
          <cell r="C31" t="str">
            <v xml:space="preserve">BUILDING PERMITS                </v>
          </cell>
          <cell r="D31">
            <v>10821.85</v>
          </cell>
        </row>
        <row r="32">
          <cell r="B32" t="str">
            <v xml:space="preserve">01-00-4041     </v>
          </cell>
          <cell r="C32" t="str">
            <v xml:space="preserve">ELECTRICAL PERMITS              </v>
          </cell>
          <cell r="D32">
            <v>646</v>
          </cell>
        </row>
        <row r="33">
          <cell r="B33" t="str">
            <v xml:space="preserve">01-00-4042     </v>
          </cell>
          <cell r="C33" t="str">
            <v xml:space="preserve">PLUMBING PERMITS                </v>
          </cell>
          <cell r="D33">
            <v>194</v>
          </cell>
        </row>
        <row r="34">
          <cell r="B34" t="str">
            <v xml:space="preserve">01-00-4044     </v>
          </cell>
          <cell r="C34" t="str">
            <v xml:space="preserve">SITE PLAN APPLICATION FEE       </v>
          </cell>
          <cell r="D34">
            <v>0</v>
          </cell>
        </row>
        <row r="35">
          <cell r="B35" t="str">
            <v xml:space="preserve">01-00-4045     </v>
          </cell>
          <cell r="C35" t="str">
            <v xml:space="preserve">OCCUPANCY INSPECTIONS           </v>
          </cell>
          <cell r="D35">
            <v>200</v>
          </cell>
        </row>
        <row r="36">
          <cell r="B36" t="str">
            <v xml:space="preserve">01-00-4045.1   </v>
          </cell>
          <cell r="C36" t="str">
            <v xml:space="preserve">BLDG - TRANSFER FEES            </v>
          </cell>
          <cell r="D36">
            <v>1400</v>
          </cell>
        </row>
        <row r="37">
          <cell r="B37" t="str">
            <v xml:space="preserve">01-00-4046     </v>
          </cell>
          <cell r="C37" t="str">
            <v xml:space="preserve">ELEVATOR INSPECTIONS            </v>
          </cell>
          <cell r="D37">
            <v>0</v>
          </cell>
        </row>
        <row r="38">
          <cell r="B38" t="str">
            <v xml:space="preserve">01-00-4047     </v>
          </cell>
          <cell r="C38" t="str">
            <v xml:space="preserve">ZONING FEES                     </v>
          </cell>
          <cell r="D38">
            <v>0</v>
          </cell>
        </row>
        <row r="39">
          <cell r="B39" t="str">
            <v xml:space="preserve">01-00-4049     </v>
          </cell>
          <cell r="C39" t="str">
            <v xml:space="preserve">HEALTH INSPECTIONS              </v>
          </cell>
          <cell r="D39">
            <v>0</v>
          </cell>
        </row>
        <row r="40">
          <cell r="B40" t="str">
            <v xml:space="preserve">01-00-4050     </v>
          </cell>
          <cell r="C40" t="str">
            <v xml:space="preserve">TRAFFIC FINES                   </v>
          </cell>
          <cell r="D40">
            <v>7963.41</v>
          </cell>
        </row>
        <row r="41">
          <cell r="B41" t="str">
            <v xml:space="preserve">01-00-4050.1   </v>
          </cell>
          <cell r="C41" t="str">
            <v xml:space="preserve">PD ADJUDICATION                 </v>
          </cell>
          <cell r="D41">
            <v>0</v>
          </cell>
        </row>
        <row r="42">
          <cell r="B42" t="str">
            <v xml:space="preserve">01-00-4051.1   </v>
          </cell>
          <cell r="C42" t="str">
            <v xml:space="preserve">BLDING DEPT CODE VIOLATIONS     </v>
          </cell>
          <cell r="D42">
            <v>425</v>
          </cell>
        </row>
        <row r="43">
          <cell r="B43" t="str">
            <v>01-00-4053</v>
          </cell>
          <cell r="C43" t="str">
            <v xml:space="preserve">IMMOBILIZATION                  </v>
          </cell>
          <cell r="D43">
            <v>100</v>
          </cell>
        </row>
        <row r="44">
          <cell r="B44" t="str">
            <v>01-00-4054</v>
          </cell>
          <cell r="C44" t="str">
            <v xml:space="preserve">SPECIAL USE FEE                 </v>
          </cell>
          <cell r="D44">
            <v>0</v>
          </cell>
        </row>
        <row r="45">
          <cell r="B45" t="str">
            <v xml:space="preserve">01-00-4055     </v>
          </cell>
          <cell r="C45" t="str">
            <v xml:space="preserve">PW DEPT MISC REVENUES           </v>
          </cell>
          <cell r="D45">
            <v>4000</v>
          </cell>
        </row>
        <row r="46">
          <cell r="B46" t="str">
            <v xml:space="preserve">01-00-4057     </v>
          </cell>
          <cell r="C46" t="str">
            <v xml:space="preserve">GARAGE SALES PERMIT FEE         </v>
          </cell>
          <cell r="D46">
            <v>0</v>
          </cell>
        </row>
        <row r="47">
          <cell r="B47" t="str">
            <v xml:space="preserve">01-00-4059     </v>
          </cell>
          <cell r="C47" t="str">
            <v xml:space="preserve">JURY DUTY/SUBPOENA              </v>
          </cell>
          <cell r="D47">
            <v>0</v>
          </cell>
        </row>
        <row r="48">
          <cell r="B48" t="str">
            <v xml:space="preserve">01-00-4061     </v>
          </cell>
          <cell r="C48" t="str">
            <v xml:space="preserve">HOSPITAL MEDICAL BILLINGS       </v>
          </cell>
          <cell r="D48">
            <v>0</v>
          </cell>
        </row>
        <row r="49">
          <cell r="B49" t="str">
            <v xml:space="preserve">01-00-4061.1   </v>
          </cell>
          <cell r="C49" t="str">
            <v xml:space="preserve">LOYOLA-HOSP MEDICAL             </v>
          </cell>
          <cell r="D49">
            <v>0</v>
          </cell>
        </row>
        <row r="50">
          <cell r="B50" t="str">
            <v xml:space="preserve">01-00-4061.2   </v>
          </cell>
          <cell r="C50" t="str">
            <v xml:space="preserve">HINES-HOSP MEDICAL              </v>
          </cell>
          <cell r="D50">
            <v>0</v>
          </cell>
        </row>
        <row r="51">
          <cell r="B51" t="str">
            <v xml:space="preserve">01-00-4062     </v>
          </cell>
          <cell r="C51" t="str">
            <v xml:space="preserve">FIRE SUPPRESSION SERVICES       </v>
          </cell>
          <cell r="D51">
            <v>0</v>
          </cell>
        </row>
        <row r="52">
          <cell r="B52" t="str">
            <v xml:space="preserve">01-00-4062.1   </v>
          </cell>
          <cell r="C52" t="str">
            <v xml:space="preserve">LOYOLA-FIRE SUPPRESSION         </v>
          </cell>
          <cell r="D52">
            <v>0</v>
          </cell>
        </row>
        <row r="53">
          <cell r="B53" t="str">
            <v xml:space="preserve">01-00-4062.3   </v>
          </cell>
          <cell r="C53" t="str">
            <v xml:space="preserve">MADDEN-FIRE SUPPRESSION         </v>
          </cell>
          <cell r="D53">
            <v>0</v>
          </cell>
        </row>
        <row r="54">
          <cell r="B54" t="str">
            <v xml:space="preserve">01-00-4068     </v>
          </cell>
          <cell r="C54" t="str">
            <v xml:space="preserve">AMBULANCE CHARGES               </v>
          </cell>
          <cell r="D54">
            <v>66148.56</v>
          </cell>
        </row>
        <row r="55">
          <cell r="B55" t="str">
            <v xml:space="preserve">01-00-4070     </v>
          </cell>
          <cell r="C55" t="str">
            <v xml:space="preserve">INTEREST INCOME                 </v>
          </cell>
          <cell r="D55">
            <v>311.60000000000002</v>
          </cell>
        </row>
        <row r="56">
          <cell r="B56" t="str">
            <v xml:space="preserve">01-00-4080     </v>
          </cell>
          <cell r="C56" t="str">
            <v>REIMBURSEMENT OF VILLAGE EXPENSE</v>
          </cell>
          <cell r="D56">
            <v>197.05</v>
          </cell>
        </row>
        <row r="57">
          <cell r="B57" t="str">
            <v xml:space="preserve">01-00-4083     </v>
          </cell>
          <cell r="C57" t="str">
            <v xml:space="preserve">GRANT FUNDS REC'D - ILLINOIS    </v>
          </cell>
          <cell r="D57">
            <v>188413.94</v>
          </cell>
        </row>
        <row r="58">
          <cell r="B58" t="str">
            <v xml:space="preserve">01-00-4083.1   </v>
          </cell>
          <cell r="C58" t="str">
            <v xml:space="preserve">GRANT FUNDS REC'D - FEDERAL     </v>
          </cell>
          <cell r="D58">
            <v>0</v>
          </cell>
        </row>
        <row r="59">
          <cell r="B59" t="str">
            <v xml:space="preserve">01-00-4085     </v>
          </cell>
          <cell r="C59" t="str">
            <v xml:space="preserve">POLICE MISC. REVENUE            </v>
          </cell>
          <cell r="D59">
            <v>83</v>
          </cell>
        </row>
        <row r="60">
          <cell r="B60" t="str">
            <v xml:space="preserve">01-00-4085.1   </v>
          </cell>
          <cell r="C60" t="str">
            <v xml:space="preserve">POLICE OVERTIME REIMBURSEMENT   </v>
          </cell>
          <cell r="D60">
            <v>0</v>
          </cell>
        </row>
        <row r="61">
          <cell r="B61" t="str">
            <v xml:space="preserve">01-00-4086.1   </v>
          </cell>
          <cell r="C61" t="str">
            <v xml:space="preserve">OPERATING TRANSFERS OUT         </v>
          </cell>
          <cell r="D61">
            <v>0</v>
          </cell>
        </row>
        <row r="62">
          <cell r="B62" t="str">
            <v xml:space="preserve">01-00-4091     </v>
          </cell>
          <cell r="C62" t="str">
            <v xml:space="preserve">ALARM SYS REBATES               </v>
          </cell>
          <cell r="D62">
            <v>25</v>
          </cell>
        </row>
        <row r="63">
          <cell r="B63" t="str">
            <v xml:space="preserve">01-00-4092     </v>
          </cell>
          <cell r="C63" t="str">
            <v xml:space="preserve">RENTAL INCOME                   </v>
          </cell>
          <cell r="D63">
            <v>0</v>
          </cell>
        </row>
        <row r="64">
          <cell r="B64" t="str">
            <v xml:space="preserve">01-00-4092.1     </v>
          </cell>
          <cell r="C64" t="str">
            <v xml:space="preserve">VACANT BUILDING REG             </v>
          </cell>
          <cell r="D64">
            <v>25</v>
          </cell>
        </row>
        <row r="65">
          <cell r="B65" t="str">
            <v xml:space="preserve">01-00-4093     </v>
          </cell>
          <cell r="C65" t="str">
            <v xml:space="preserve">TOWING AND STORAGE              </v>
          </cell>
          <cell r="D65">
            <v>11050</v>
          </cell>
        </row>
        <row r="66">
          <cell r="B66" t="str">
            <v xml:space="preserve">01-00-4094     </v>
          </cell>
          <cell r="C66" t="str">
            <v xml:space="preserve">SALE OF VILLAGE PROPERTY        </v>
          </cell>
          <cell r="D66">
            <v>0</v>
          </cell>
        </row>
        <row r="67">
          <cell r="B67" t="str">
            <v xml:space="preserve">01-00-4095     </v>
          </cell>
          <cell r="C67" t="str">
            <v xml:space="preserve">DAMAGE TO PROPERTY              </v>
          </cell>
          <cell r="D67">
            <v>0</v>
          </cell>
        </row>
        <row r="68">
          <cell r="B68" t="str">
            <v xml:space="preserve">01-00-4096     </v>
          </cell>
          <cell r="C68" t="str">
            <v xml:space="preserve">FIRE DEPT MISC REVENUES         </v>
          </cell>
          <cell r="D68">
            <v>0</v>
          </cell>
        </row>
        <row r="69">
          <cell r="B69" t="str">
            <v xml:space="preserve">01-00-4098     </v>
          </cell>
          <cell r="C69" t="str">
            <v xml:space="preserve">MISCELLANEOUS                   </v>
          </cell>
          <cell r="D69">
            <v>0</v>
          </cell>
        </row>
        <row r="76">
          <cell r="B76" t="str">
            <v>01-21-5102</v>
          </cell>
          <cell r="C76" t="str">
            <v xml:space="preserve">PRESIDENT/MAYOR                 </v>
          </cell>
          <cell r="D76">
            <v>4583.34</v>
          </cell>
        </row>
        <row r="77">
          <cell r="B77" t="str">
            <v>01-21-5103</v>
          </cell>
          <cell r="C77" t="str">
            <v xml:space="preserve">ADMINISTRATIVE ASSISTANT        </v>
          </cell>
          <cell r="D77">
            <v>3690.84</v>
          </cell>
        </row>
        <row r="78">
          <cell r="B78" t="str">
            <v>01-21-5104</v>
          </cell>
          <cell r="C78" t="str">
            <v xml:space="preserve">TRUSTEES                        </v>
          </cell>
          <cell r="D78">
            <v>2400</v>
          </cell>
        </row>
        <row r="79">
          <cell r="B79" t="str">
            <v>01-21-5120</v>
          </cell>
          <cell r="C79" t="str">
            <v xml:space="preserve">LIQUOR COMMISSIONER             </v>
          </cell>
          <cell r="D79">
            <v>250</v>
          </cell>
        </row>
        <row r="82">
          <cell r="B82">
            <v>1205688</v>
          </cell>
          <cell r="C82" t="str">
            <v xml:space="preserve">PROFESSIONAL SERVICES           </v>
          </cell>
          <cell r="D82">
            <v>4300</v>
          </cell>
        </row>
        <row r="83">
          <cell r="B83">
            <v>1206053</v>
          </cell>
          <cell r="C83" t="str">
            <v xml:space="preserve">LEGAL &amp; PROFESSIONAL SERVICES   </v>
          </cell>
          <cell r="D83">
            <v>26993.35</v>
          </cell>
        </row>
        <row r="84">
          <cell r="B84">
            <v>1207149</v>
          </cell>
          <cell r="C84" t="str">
            <v xml:space="preserve">TELEPHONE                       </v>
          </cell>
          <cell r="D84">
            <v>513.37</v>
          </cell>
        </row>
        <row r="85">
          <cell r="B85">
            <v>1209340</v>
          </cell>
          <cell r="C85" t="str">
            <v>NEWSLETTER - PRINTING &amp; SUPPLIES</v>
          </cell>
          <cell r="D85">
            <v>0</v>
          </cell>
        </row>
        <row r="86">
          <cell r="B86">
            <v>1211532</v>
          </cell>
          <cell r="C86" t="str">
            <v xml:space="preserve">LIABILITY INSURANCE             </v>
          </cell>
          <cell r="D86">
            <v>0</v>
          </cell>
        </row>
        <row r="87">
          <cell r="B87">
            <v>1212262</v>
          </cell>
          <cell r="C87" t="str">
            <v xml:space="preserve">WORKER'S COMPENSATION INSURANCE </v>
          </cell>
          <cell r="D87">
            <v>0</v>
          </cell>
        </row>
        <row r="88">
          <cell r="B88">
            <v>1218837</v>
          </cell>
          <cell r="C88" t="str">
            <v xml:space="preserve">REPAIR/MAINT. - VEHICLES        </v>
          </cell>
          <cell r="D88">
            <v>1920.68</v>
          </cell>
        </row>
        <row r="89">
          <cell r="B89">
            <v>1224681</v>
          </cell>
          <cell r="C89" t="str">
            <v xml:space="preserve">SEMINARS/CONFERENCES - MAYOR    </v>
          </cell>
          <cell r="D89">
            <v>0</v>
          </cell>
        </row>
        <row r="90">
          <cell r="B90" t="str">
            <v xml:space="preserve">01-21-5253.1   </v>
          </cell>
          <cell r="C90" t="str">
            <v>SEMINARS/CONFERENCES - TRUSTEE'S</v>
          </cell>
          <cell r="D90">
            <v>0</v>
          </cell>
        </row>
        <row r="91">
          <cell r="B91">
            <v>1226142</v>
          </cell>
          <cell r="C91" t="str">
            <v xml:space="preserve">LOCAL CIVIC EVENTS              </v>
          </cell>
          <cell r="D91">
            <v>2251.66</v>
          </cell>
        </row>
        <row r="92">
          <cell r="B92">
            <v>1226507</v>
          </cell>
          <cell r="C92" t="str">
            <v xml:space="preserve">COMMUNITY FOOD PANTRY           </v>
          </cell>
          <cell r="D92">
            <v>0</v>
          </cell>
        </row>
        <row r="93">
          <cell r="B93">
            <v>1231255</v>
          </cell>
          <cell r="C93" t="str">
            <v xml:space="preserve">DUES &amp; PUBLICATIONS             </v>
          </cell>
          <cell r="D93">
            <v>170</v>
          </cell>
        </row>
        <row r="94">
          <cell r="B94">
            <v>1232716</v>
          </cell>
          <cell r="C94" t="str">
            <v xml:space="preserve">EMPLOYEE HEALTH CARE PLAN       </v>
          </cell>
          <cell r="D94">
            <v>3194.18</v>
          </cell>
        </row>
        <row r="95">
          <cell r="B95" t="str">
            <v xml:space="preserve">01-21-5275.2   </v>
          </cell>
          <cell r="C95" t="str">
            <v xml:space="preserve">EMPLOYEE LIFE INSURANCE         </v>
          </cell>
          <cell r="D95">
            <v>19.75</v>
          </cell>
        </row>
        <row r="96">
          <cell r="B96" t="str">
            <v xml:space="preserve">01-21-5275.3   </v>
          </cell>
          <cell r="C96" t="str">
            <v xml:space="preserve">EMPLOYEE VISION INSURANCE       </v>
          </cell>
          <cell r="D96">
            <v>29.16</v>
          </cell>
        </row>
        <row r="97">
          <cell r="B97" t="str">
            <v xml:space="preserve">01-21-5275.4   </v>
          </cell>
          <cell r="C97" t="str">
            <v xml:space="preserve">DENTAL INSURANCE - 7/1/06       </v>
          </cell>
          <cell r="D97">
            <v>151.94</v>
          </cell>
        </row>
        <row r="98">
          <cell r="B98">
            <v>1233081</v>
          </cell>
          <cell r="C98" t="str">
            <v xml:space="preserve">RETIREE HEALTH CARE PLAN        </v>
          </cell>
          <cell r="D98">
            <v>267</v>
          </cell>
        </row>
        <row r="99">
          <cell r="B99" t="str">
            <v xml:space="preserve">01-21-5276.4   </v>
          </cell>
          <cell r="C99" t="str">
            <v xml:space="preserve">RETIREE DENTAL INS - 7/1/06     </v>
          </cell>
          <cell r="D99">
            <v>82.48</v>
          </cell>
        </row>
        <row r="102">
          <cell r="B102">
            <v>1242577</v>
          </cell>
          <cell r="C102" t="str">
            <v xml:space="preserve">GAS/OIL                         </v>
          </cell>
          <cell r="D102">
            <v>0</v>
          </cell>
        </row>
        <row r="103">
          <cell r="B103">
            <v>1245499</v>
          </cell>
          <cell r="C103" t="str">
            <v xml:space="preserve">FLOWERS - BEREAVEMENT           </v>
          </cell>
          <cell r="D103">
            <v>0</v>
          </cell>
        </row>
        <row r="104">
          <cell r="B104">
            <v>1247690</v>
          </cell>
          <cell r="C104" t="str">
            <v xml:space="preserve">OFFICE EXPENSE                  </v>
          </cell>
          <cell r="D104">
            <v>0</v>
          </cell>
        </row>
        <row r="105">
          <cell r="B105">
            <v>1260109</v>
          </cell>
          <cell r="C105" t="str">
            <v xml:space="preserve">R&amp;M MOTOR EQUIPMENT             </v>
          </cell>
          <cell r="D105">
            <v>0</v>
          </cell>
        </row>
        <row r="110">
          <cell r="B110">
            <v>1174642</v>
          </cell>
          <cell r="C110" t="str">
            <v xml:space="preserve">VILLAGE CLERK                   </v>
          </cell>
          <cell r="D110">
            <v>1000</v>
          </cell>
        </row>
        <row r="113">
          <cell r="B113">
            <v>1206054</v>
          </cell>
          <cell r="C113" t="str">
            <v xml:space="preserve">LEGAL PROFESSIONAL SERVICES     </v>
          </cell>
          <cell r="D113">
            <v>341.25</v>
          </cell>
        </row>
        <row r="114">
          <cell r="B114">
            <v>1207150</v>
          </cell>
          <cell r="C114" t="str">
            <v xml:space="preserve">TELEPHONE                       </v>
          </cell>
          <cell r="D114">
            <v>81.739999999999995</v>
          </cell>
        </row>
        <row r="115">
          <cell r="B115">
            <v>1211533</v>
          </cell>
          <cell r="C115" t="str">
            <v xml:space="preserve">GENERAL LIABILITY INSURANCE     </v>
          </cell>
          <cell r="D115">
            <v>0</v>
          </cell>
        </row>
        <row r="116">
          <cell r="B116">
            <v>1212263</v>
          </cell>
          <cell r="C116" t="str">
            <v xml:space="preserve">WORKER'S COMP. INSURANCE        </v>
          </cell>
          <cell r="D116">
            <v>0</v>
          </cell>
        </row>
        <row r="117">
          <cell r="B117">
            <v>1224682</v>
          </cell>
          <cell r="C117" t="str">
            <v xml:space="preserve">SEMINARS &amp; CONFERENCES          </v>
          </cell>
          <cell r="D117">
            <v>0</v>
          </cell>
        </row>
        <row r="118">
          <cell r="B118">
            <v>1225412</v>
          </cell>
          <cell r="C118" t="str">
            <v xml:space="preserve">TRAVEL EXPENSE                  </v>
          </cell>
          <cell r="D118">
            <v>0</v>
          </cell>
        </row>
        <row r="119">
          <cell r="B119">
            <v>1230891</v>
          </cell>
          <cell r="C119" t="str">
            <v xml:space="preserve">NEWSPAPER NOTICES               </v>
          </cell>
          <cell r="D119">
            <v>0</v>
          </cell>
        </row>
        <row r="120">
          <cell r="B120">
            <v>1231256</v>
          </cell>
          <cell r="C120" t="str">
            <v xml:space="preserve">DUES &amp; PUBLICATIONS             </v>
          </cell>
          <cell r="D120">
            <v>0</v>
          </cell>
        </row>
        <row r="121">
          <cell r="B121">
            <v>1231621</v>
          </cell>
          <cell r="C121" t="str">
            <v xml:space="preserve">POSTAGE                         </v>
          </cell>
          <cell r="D121">
            <v>0</v>
          </cell>
        </row>
        <row r="122">
          <cell r="B122">
            <v>1236735</v>
          </cell>
          <cell r="C122" t="str">
            <v xml:space="preserve">SUPPLEMENT TO MUNICIPAL CODE    </v>
          </cell>
          <cell r="D122">
            <v>0</v>
          </cell>
        </row>
        <row r="125">
          <cell r="B125">
            <v>1247691</v>
          </cell>
          <cell r="C125" t="str">
            <v xml:space="preserve">OFFICE SUPPLIES                 </v>
          </cell>
          <cell r="D125">
            <v>66.72</v>
          </cell>
        </row>
        <row r="128">
          <cell r="B128">
            <v>1282389</v>
          </cell>
          <cell r="C128" t="str">
            <v xml:space="preserve">OFFICE EQUIPMENT                </v>
          </cell>
          <cell r="D128">
            <v>0</v>
          </cell>
        </row>
        <row r="133">
          <cell r="B133">
            <v>1177200</v>
          </cell>
          <cell r="C133" t="str">
            <v xml:space="preserve">ZONING &amp; PLANNING COMMISSION    </v>
          </cell>
          <cell r="D133">
            <v>0</v>
          </cell>
        </row>
        <row r="136">
          <cell r="B136">
            <v>1205690</v>
          </cell>
          <cell r="C136" t="str">
            <v xml:space="preserve">PROFESSIONAL SERVICES           </v>
          </cell>
          <cell r="D136">
            <v>0</v>
          </cell>
        </row>
        <row r="137">
          <cell r="B137">
            <v>1206055</v>
          </cell>
          <cell r="C137" t="str">
            <v xml:space="preserve">LEGAL SERVICES                  </v>
          </cell>
          <cell r="D137">
            <v>2336.02</v>
          </cell>
        </row>
        <row r="138">
          <cell r="B138">
            <v>1224683</v>
          </cell>
          <cell r="C138" t="str">
            <v xml:space="preserve">SEMINARS/CONFERENCES            </v>
          </cell>
          <cell r="D138">
            <v>0</v>
          </cell>
        </row>
        <row r="139">
          <cell r="B139">
            <v>1231257</v>
          </cell>
          <cell r="C139" t="str">
            <v xml:space="preserve">DUES AND PUBLICATIONS           </v>
          </cell>
          <cell r="D139">
            <v>0</v>
          </cell>
        </row>
        <row r="140">
          <cell r="B140">
            <v>1233449</v>
          </cell>
          <cell r="C140" t="str">
            <v xml:space="preserve">TEST AND ADMINISTRATION         </v>
          </cell>
          <cell r="D140">
            <v>0</v>
          </cell>
        </row>
        <row r="145">
          <cell r="B145" t="str">
            <v>01-24-5105</v>
          </cell>
          <cell r="C145" t="str">
            <v xml:space="preserve">BUDGET OFFICER                  </v>
          </cell>
          <cell r="D145">
            <v>-869.23</v>
          </cell>
        </row>
        <row r="146">
          <cell r="B146" t="str">
            <v>01-24-5106</v>
          </cell>
          <cell r="C146" t="str">
            <v xml:space="preserve">TREASURER                       </v>
          </cell>
          <cell r="D146">
            <v>3333.4</v>
          </cell>
        </row>
        <row r="147">
          <cell r="B147" t="str">
            <v>01-24-5107</v>
          </cell>
          <cell r="C147" t="str">
            <v xml:space="preserve">OFFICE MANAGER                  </v>
          </cell>
          <cell r="D147">
            <v>0</v>
          </cell>
        </row>
        <row r="148">
          <cell r="B148">
            <v>1171722</v>
          </cell>
          <cell r="C148" t="str">
            <v xml:space="preserve">COLLECTOR                       </v>
          </cell>
          <cell r="D148">
            <v>0</v>
          </cell>
        </row>
        <row r="149">
          <cell r="B149" t="str">
            <v>01-24-5111</v>
          </cell>
          <cell r="C149" t="str">
            <v xml:space="preserve">ADMIN. ASST./ACCT'G CLERK       </v>
          </cell>
          <cell r="D149">
            <v>1946.16</v>
          </cell>
        </row>
        <row r="150">
          <cell r="B150" t="str">
            <v>01-24-5112</v>
          </cell>
          <cell r="C150" t="str">
            <v xml:space="preserve">FINANCE DIRECTOR                </v>
          </cell>
          <cell r="D150">
            <v>10500</v>
          </cell>
        </row>
        <row r="151">
          <cell r="B151" t="str">
            <v>01-24-5188</v>
          </cell>
          <cell r="C151" t="str">
            <v xml:space="preserve">ADMINISTRATIVE CLERK            </v>
          </cell>
          <cell r="D151">
            <v>5252.61</v>
          </cell>
        </row>
        <row r="152">
          <cell r="B152" t="str">
            <v xml:space="preserve">01-24-5188.4   </v>
          </cell>
          <cell r="C152" t="str">
            <v xml:space="preserve">ADMIN CLERK - HOLIDAY           </v>
          </cell>
          <cell r="D152">
            <v>0</v>
          </cell>
        </row>
        <row r="155">
          <cell r="B155">
            <v>1205691</v>
          </cell>
          <cell r="C155" t="str">
            <v xml:space="preserve">PROFESSIONAL SERVICES           </v>
          </cell>
          <cell r="D155">
            <v>764.65</v>
          </cell>
        </row>
        <row r="156">
          <cell r="B156">
            <v>1206056</v>
          </cell>
          <cell r="C156" t="str">
            <v xml:space="preserve">LEGAL/PROFESSNL SRVCS-VILL OFFS </v>
          </cell>
          <cell r="D156">
            <v>731.25</v>
          </cell>
        </row>
        <row r="157">
          <cell r="B157">
            <v>1206786</v>
          </cell>
          <cell r="C157" t="str">
            <v xml:space="preserve">AUDIT SERVICES - FINANCE        </v>
          </cell>
          <cell r="D157">
            <v>6502</v>
          </cell>
        </row>
        <row r="158">
          <cell r="B158">
            <v>1207152</v>
          </cell>
          <cell r="C158" t="str">
            <v xml:space="preserve">TELEPHONE                       </v>
          </cell>
          <cell r="D158">
            <v>2828.2</v>
          </cell>
        </row>
        <row r="159">
          <cell r="B159">
            <v>1208247</v>
          </cell>
          <cell r="C159" t="str">
            <v xml:space="preserve">BANK CHARGES - SERVICE FEES     </v>
          </cell>
          <cell r="D159">
            <v>550</v>
          </cell>
        </row>
        <row r="160">
          <cell r="B160">
            <v>1208978</v>
          </cell>
          <cell r="C160" t="str">
            <v xml:space="preserve">COMPUTER CONSULTANTS (LOCIS)    </v>
          </cell>
          <cell r="D160">
            <v>0</v>
          </cell>
        </row>
        <row r="161">
          <cell r="B161">
            <v>1209343</v>
          </cell>
          <cell r="C161" t="str">
            <v xml:space="preserve">VEHICLE PROGRAM - 3rd MILLENIUM </v>
          </cell>
          <cell r="D161">
            <v>0</v>
          </cell>
        </row>
        <row r="162">
          <cell r="B162">
            <v>1209708</v>
          </cell>
          <cell r="C162" t="str">
            <v xml:space="preserve">INTERNET T-1 LINE               </v>
          </cell>
          <cell r="D162">
            <v>395.13</v>
          </cell>
        </row>
        <row r="163">
          <cell r="B163" t="str">
            <v xml:space="preserve">01-24-5212.1   </v>
          </cell>
          <cell r="C163" t="str">
            <v xml:space="preserve">IT CONSULTANTS                  </v>
          </cell>
          <cell r="D163">
            <v>0</v>
          </cell>
        </row>
        <row r="164">
          <cell r="B164">
            <v>1211535</v>
          </cell>
          <cell r="C164" t="str">
            <v xml:space="preserve">GENERAL LIABILITY INSURANCE     </v>
          </cell>
          <cell r="D164">
            <v>0</v>
          </cell>
        </row>
        <row r="165">
          <cell r="B165">
            <v>1212265</v>
          </cell>
          <cell r="C165" t="str">
            <v xml:space="preserve">WORKER'S COMPENSATION INS       </v>
          </cell>
          <cell r="D165">
            <v>0</v>
          </cell>
        </row>
        <row r="166">
          <cell r="B166">
            <v>1224684</v>
          </cell>
          <cell r="C166" t="str">
            <v xml:space="preserve">SEMINARS/CONFERENCES            </v>
          </cell>
          <cell r="D166">
            <v>0</v>
          </cell>
        </row>
        <row r="167">
          <cell r="B167">
            <v>1230893</v>
          </cell>
          <cell r="C167" t="str">
            <v xml:space="preserve">NEWSPAPER NOTICES               </v>
          </cell>
          <cell r="D167">
            <v>0</v>
          </cell>
        </row>
        <row r="168">
          <cell r="B168">
            <v>1231258</v>
          </cell>
          <cell r="C168" t="str">
            <v xml:space="preserve">DUES &amp; PUBLICATIONS             </v>
          </cell>
          <cell r="D168">
            <v>0</v>
          </cell>
        </row>
        <row r="169">
          <cell r="B169">
            <v>1231623</v>
          </cell>
          <cell r="C169" t="str">
            <v xml:space="preserve">POSTAGE                         </v>
          </cell>
          <cell r="D169">
            <v>560.94000000000005</v>
          </cell>
        </row>
        <row r="170">
          <cell r="B170">
            <v>1232354</v>
          </cell>
          <cell r="C170" t="str">
            <v xml:space="preserve">LIBRARY IL RT PYMTS             </v>
          </cell>
          <cell r="D170">
            <v>0</v>
          </cell>
        </row>
        <row r="171">
          <cell r="B171">
            <v>1232719</v>
          </cell>
          <cell r="C171" t="str">
            <v xml:space="preserve">EMPLOYEE HEALTH CARE PLAN       </v>
          </cell>
          <cell r="D171">
            <v>647.91</v>
          </cell>
        </row>
        <row r="172">
          <cell r="B172" t="str">
            <v xml:space="preserve">01-24-5275.2   </v>
          </cell>
          <cell r="C172" t="str">
            <v xml:space="preserve">EMPLOYEE LIFE INSURANCE         </v>
          </cell>
          <cell r="D172">
            <v>8.5</v>
          </cell>
        </row>
        <row r="173">
          <cell r="B173" t="str">
            <v xml:space="preserve">01-24-5275.3   </v>
          </cell>
          <cell r="C173" t="str">
            <v xml:space="preserve">EMPLOYEE VISION INSURANCE       </v>
          </cell>
          <cell r="D173">
            <v>7.47</v>
          </cell>
        </row>
        <row r="174">
          <cell r="B174" t="str">
            <v xml:space="preserve">01-24-5275.4   </v>
          </cell>
          <cell r="C174" t="str">
            <v xml:space="preserve">DENTAL INSURANCE - 7/1/06       </v>
          </cell>
          <cell r="D174">
            <v>30.01</v>
          </cell>
        </row>
        <row r="177">
          <cell r="B177">
            <v>1247693</v>
          </cell>
          <cell r="C177" t="str">
            <v xml:space="preserve">OFFICE SUPPLIES                 </v>
          </cell>
          <cell r="D177">
            <v>514.28</v>
          </cell>
        </row>
        <row r="180">
          <cell r="B180">
            <v>1282391</v>
          </cell>
          <cell r="C180" t="str">
            <v xml:space="preserve">OFFICE EQUIPMENT                </v>
          </cell>
          <cell r="D180">
            <v>1651.91</v>
          </cell>
        </row>
        <row r="181">
          <cell r="B181">
            <v>1283122</v>
          </cell>
          <cell r="C181" t="str">
            <v xml:space="preserve">COMPUTER HARDWARE/SOFTWARE      </v>
          </cell>
          <cell r="D181">
            <v>0</v>
          </cell>
        </row>
        <row r="182">
          <cell r="B182">
            <v>1283487</v>
          </cell>
          <cell r="C182" t="str">
            <v xml:space="preserve">BROADVIEW WEB PAGE              </v>
          </cell>
          <cell r="D182">
            <v>0</v>
          </cell>
        </row>
        <row r="185">
          <cell r="B185">
            <v>1316724</v>
          </cell>
          <cell r="C185" t="str">
            <v xml:space="preserve">CONTINGENCY                     </v>
          </cell>
          <cell r="D185">
            <v>450</v>
          </cell>
        </row>
        <row r="190">
          <cell r="B190">
            <v>1201309</v>
          </cell>
          <cell r="C190" t="str">
            <v xml:space="preserve">CUSTODIAL SERVICES              </v>
          </cell>
          <cell r="D190">
            <v>2504</v>
          </cell>
        </row>
        <row r="193">
          <cell r="B193">
            <v>1207883</v>
          </cell>
          <cell r="C193" t="str">
            <v xml:space="preserve">BUILDING - DECORATIONS          </v>
          </cell>
          <cell r="D193">
            <v>0</v>
          </cell>
        </row>
        <row r="194">
          <cell r="B194">
            <v>1211536</v>
          </cell>
          <cell r="C194" t="str">
            <v xml:space="preserve">LIABILITY INSURANCE             </v>
          </cell>
          <cell r="D194">
            <v>0</v>
          </cell>
        </row>
        <row r="195">
          <cell r="B195">
            <v>1212266</v>
          </cell>
          <cell r="C195" t="str">
            <v xml:space="preserve">WORKMENS COMPENSATION INSURANCE </v>
          </cell>
          <cell r="D195">
            <v>0</v>
          </cell>
        </row>
        <row r="196">
          <cell r="B196">
            <v>1219936</v>
          </cell>
          <cell r="C196" t="str">
            <v xml:space="preserve">R &amp; M - BUILDINGS               </v>
          </cell>
          <cell r="D196">
            <v>2630.38</v>
          </cell>
        </row>
        <row r="197">
          <cell r="B197">
            <v>1220302</v>
          </cell>
          <cell r="C197" t="str">
            <v xml:space="preserve">R &amp; M - GROUNDS                 </v>
          </cell>
          <cell r="D197">
            <v>0</v>
          </cell>
        </row>
        <row r="198">
          <cell r="B198">
            <v>1232720</v>
          </cell>
          <cell r="C198" t="str">
            <v xml:space="preserve">EMPLOYEE HEALTH CARE PLAN       </v>
          </cell>
          <cell r="D198">
            <v>1534.96</v>
          </cell>
        </row>
        <row r="199">
          <cell r="B199" t="str">
            <v xml:space="preserve">01-25-5275.2   </v>
          </cell>
          <cell r="C199" t="str">
            <v xml:space="preserve">EMPLOYEE LIFE INSURANCE         </v>
          </cell>
          <cell r="D199">
            <v>0</v>
          </cell>
        </row>
        <row r="200">
          <cell r="B200" t="str">
            <v xml:space="preserve">01-25-5275.3   </v>
          </cell>
          <cell r="C200" t="str">
            <v xml:space="preserve">EMPLOYEE VISION INSURANCE       </v>
          </cell>
          <cell r="D200">
            <v>14.21</v>
          </cell>
        </row>
        <row r="201">
          <cell r="B201" t="str">
            <v xml:space="preserve">01-25-5275.4   </v>
          </cell>
          <cell r="C201" t="str">
            <v xml:space="preserve">DENTAL INSURANCE - 7/1/06       </v>
          </cell>
          <cell r="D201">
            <v>82.48</v>
          </cell>
        </row>
        <row r="204">
          <cell r="B204">
            <v>1243311</v>
          </cell>
          <cell r="C204" t="str">
            <v xml:space="preserve">FUEL FOR HEATING                </v>
          </cell>
          <cell r="D204">
            <v>0</v>
          </cell>
        </row>
        <row r="205">
          <cell r="B205">
            <v>1246233</v>
          </cell>
          <cell r="C205" t="str">
            <v xml:space="preserve">SUPPLIES - JANITORIAL           </v>
          </cell>
          <cell r="D205">
            <v>3563.82</v>
          </cell>
        </row>
        <row r="218">
          <cell r="B218" t="str">
            <v xml:space="preserve">01-41-5126     </v>
          </cell>
          <cell r="C218" t="str">
            <v xml:space="preserve">BUILDING COMMISSIONER           </v>
          </cell>
          <cell r="D218">
            <v>8034</v>
          </cell>
        </row>
        <row r="219">
          <cell r="B219" t="str">
            <v>01-41-5130</v>
          </cell>
          <cell r="C219" t="str">
            <v xml:space="preserve">INSPECTOR - BUILDING            </v>
          </cell>
          <cell r="D219">
            <v>3813.48</v>
          </cell>
        </row>
        <row r="220">
          <cell r="B220" t="str">
            <v xml:space="preserve">01-41-5130.1   </v>
          </cell>
          <cell r="C220" t="str">
            <v xml:space="preserve">INSPECT BLDG - SICK TIME OFF    </v>
          </cell>
          <cell r="D220">
            <v>0</v>
          </cell>
        </row>
        <row r="221">
          <cell r="B221" t="str">
            <v xml:space="preserve">01-41-5130.2   </v>
          </cell>
          <cell r="C221" t="str">
            <v xml:space="preserve">INSPECT BLDG - VACATION         </v>
          </cell>
          <cell r="D221">
            <v>0</v>
          </cell>
        </row>
        <row r="222">
          <cell r="B222" t="str">
            <v xml:space="preserve">01-41-5148     </v>
          </cell>
          <cell r="C222" t="str">
            <v xml:space="preserve">OVERTIME                        </v>
          </cell>
          <cell r="D222">
            <v>0</v>
          </cell>
        </row>
        <row r="223">
          <cell r="B223" t="str">
            <v xml:space="preserve">01-41-5188     </v>
          </cell>
          <cell r="C223" t="str">
            <v xml:space="preserve">ADMINISTRATIVE CLERK            </v>
          </cell>
          <cell r="D223">
            <v>5203.3900000000003</v>
          </cell>
        </row>
        <row r="224">
          <cell r="B224" t="str">
            <v xml:space="preserve">01-41-5188.1   </v>
          </cell>
          <cell r="C224" t="str">
            <v xml:space="preserve">ADMIN. CLERK - SICK TIME OFF    </v>
          </cell>
          <cell r="D224">
            <v>0</v>
          </cell>
        </row>
        <row r="227">
          <cell r="B227" t="str">
            <v xml:space="preserve">01-41-5201     </v>
          </cell>
          <cell r="C227" t="str">
            <v xml:space="preserve">PROFESSIONAL SERVICES           </v>
          </cell>
          <cell r="D227">
            <v>700</v>
          </cell>
        </row>
        <row r="228">
          <cell r="B228" t="str">
            <v xml:space="preserve">01-41-5201.1   </v>
          </cell>
          <cell r="C228" t="str">
            <v>HEARING OFFICER ATTORNEY BLDINGS</v>
          </cell>
          <cell r="D228">
            <v>0</v>
          </cell>
        </row>
        <row r="229">
          <cell r="B229" t="str">
            <v xml:space="preserve">01-41-5202     </v>
          </cell>
          <cell r="C229" t="str">
            <v xml:space="preserve">LEGAL SERVICES                  </v>
          </cell>
          <cell r="D229">
            <v>5760</v>
          </cell>
        </row>
        <row r="230">
          <cell r="B230" t="str">
            <v xml:space="preserve">01-41-5202.1   </v>
          </cell>
          <cell r="C230" t="str">
            <v xml:space="preserve">INSPECTION - HEALTH/ELEVATORS   </v>
          </cell>
          <cell r="D230">
            <v>200</v>
          </cell>
        </row>
        <row r="231">
          <cell r="B231" t="str">
            <v xml:space="preserve">01-41-5202.2   </v>
          </cell>
          <cell r="C231" t="str">
            <v xml:space="preserve">INSPECTION - PLUMBING           </v>
          </cell>
          <cell r="D231">
            <v>19473</v>
          </cell>
        </row>
        <row r="232">
          <cell r="B232" t="str">
            <v xml:space="preserve">01-41-5205     </v>
          </cell>
          <cell r="C232" t="str">
            <v xml:space="preserve">TELEPHONE                       </v>
          </cell>
          <cell r="D232">
            <v>324.39999999999998</v>
          </cell>
        </row>
        <row r="233">
          <cell r="B233" t="str">
            <v xml:space="preserve">01-41-5217     </v>
          </cell>
          <cell r="C233" t="str">
            <v xml:space="preserve">LIABILITY INSURANCE             </v>
          </cell>
          <cell r="D233">
            <v>0</v>
          </cell>
        </row>
        <row r="234">
          <cell r="B234" t="str">
            <v xml:space="preserve">01-41-5218     </v>
          </cell>
          <cell r="C234" t="str">
            <v xml:space="preserve">AUTOMOBILE INSURANCE            </v>
          </cell>
          <cell r="D234">
            <v>0</v>
          </cell>
        </row>
        <row r="235">
          <cell r="B235" t="str">
            <v xml:space="preserve">01-41-5219     </v>
          </cell>
          <cell r="C235" t="str">
            <v xml:space="preserve">WORKER'S COMP INS               </v>
          </cell>
          <cell r="D235">
            <v>0</v>
          </cell>
        </row>
        <row r="236">
          <cell r="B236" t="str">
            <v xml:space="preserve">01-41-5244     </v>
          </cell>
          <cell r="C236" t="str">
            <v xml:space="preserve">MAINTENANCE - OFFICE EQUIP      </v>
          </cell>
          <cell r="D236">
            <v>0</v>
          </cell>
        </row>
        <row r="237">
          <cell r="B237" t="str">
            <v xml:space="preserve">01-41-5246     </v>
          </cell>
          <cell r="C237" t="str">
            <v xml:space="preserve">INFORMATIONAL SRVCS - PROPERTY  </v>
          </cell>
          <cell r="D237">
            <v>0</v>
          </cell>
        </row>
        <row r="238">
          <cell r="B238" t="str">
            <v xml:space="preserve">01-41-5247     </v>
          </cell>
          <cell r="C238" t="str">
            <v xml:space="preserve">NUSIANCE ABATEMENTS             </v>
          </cell>
          <cell r="D238">
            <v>0</v>
          </cell>
        </row>
        <row r="239">
          <cell r="B239" t="str">
            <v xml:space="preserve">01-41-5253     </v>
          </cell>
          <cell r="C239" t="str">
            <v xml:space="preserve">SEMINARS/CONFERENCES            </v>
          </cell>
          <cell r="D239">
            <v>0</v>
          </cell>
        </row>
        <row r="240">
          <cell r="B240" t="str">
            <v xml:space="preserve">01-41-5255     </v>
          </cell>
          <cell r="C240" t="str">
            <v xml:space="preserve">TRAVEL EXPENSE                  </v>
          </cell>
          <cell r="D240">
            <v>0</v>
          </cell>
        </row>
        <row r="241">
          <cell r="B241" t="str">
            <v xml:space="preserve">01-41-5261     </v>
          </cell>
          <cell r="C241" t="str">
            <v xml:space="preserve">COMPUTER PROGRAMMING            </v>
          </cell>
          <cell r="D241">
            <v>0</v>
          </cell>
        </row>
        <row r="242">
          <cell r="B242" t="str">
            <v xml:space="preserve">01-41-5271     </v>
          </cell>
          <cell r="C242" t="str">
            <v xml:space="preserve">DUES &amp; PUBLICATIONS             </v>
          </cell>
          <cell r="D242">
            <v>0</v>
          </cell>
        </row>
        <row r="243">
          <cell r="B243" t="str">
            <v xml:space="preserve">01-41-5272     </v>
          </cell>
          <cell r="C243" t="str">
            <v xml:space="preserve">POSTAGE                         </v>
          </cell>
          <cell r="D243">
            <v>370.16</v>
          </cell>
        </row>
        <row r="244">
          <cell r="B244" t="str">
            <v xml:space="preserve">01-41-5275     </v>
          </cell>
          <cell r="C244" t="str">
            <v xml:space="preserve">EMPLOYEE HEALTH CARE PLAN       </v>
          </cell>
          <cell r="D244">
            <v>4792.37</v>
          </cell>
        </row>
        <row r="245">
          <cell r="B245" t="str">
            <v xml:space="preserve">01-41-5275.2   </v>
          </cell>
          <cell r="C245" t="str">
            <v xml:space="preserve">EMPLOYEE LIFE INSURANCE         </v>
          </cell>
          <cell r="D245">
            <v>12.75</v>
          </cell>
        </row>
        <row r="246">
          <cell r="B246" t="str">
            <v xml:space="preserve">01-41-5275.3   </v>
          </cell>
          <cell r="C246" t="str">
            <v xml:space="preserve">EMPLOYEE VISION INSURANCE       </v>
          </cell>
          <cell r="D246">
            <v>44.4</v>
          </cell>
        </row>
        <row r="247">
          <cell r="B247" t="str">
            <v xml:space="preserve">01-41-5275.4   </v>
          </cell>
          <cell r="C247" t="str">
            <v xml:space="preserve">DENTAL INSURANCE - 7/1/06       </v>
          </cell>
          <cell r="D247">
            <v>216.68</v>
          </cell>
        </row>
        <row r="250">
          <cell r="B250" t="str">
            <v xml:space="preserve">01-41-5302     </v>
          </cell>
          <cell r="C250" t="str">
            <v xml:space="preserve">GAS/OIL                         </v>
          </cell>
          <cell r="D250">
            <v>0</v>
          </cell>
        </row>
        <row r="251">
          <cell r="B251" t="str">
            <v xml:space="preserve">01-41-5306     </v>
          </cell>
          <cell r="C251" t="str">
            <v xml:space="preserve">UNIFORMS                        </v>
          </cell>
          <cell r="D251">
            <v>0</v>
          </cell>
        </row>
        <row r="252">
          <cell r="B252" t="str">
            <v xml:space="preserve">01-41-5316     </v>
          </cell>
          <cell r="C252" t="str">
            <v xml:space="preserve">SUPPLIES - OFFICE               </v>
          </cell>
          <cell r="D252">
            <v>0</v>
          </cell>
        </row>
        <row r="253">
          <cell r="B253" t="str">
            <v xml:space="preserve">01-41-5316.1   </v>
          </cell>
          <cell r="C253" t="str">
            <v xml:space="preserve">SUPPLIES - ZONING               </v>
          </cell>
          <cell r="D253">
            <v>0</v>
          </cell>
        </row>
        <row r="254">
          <cell r="B254" t="str">
            <v xml:space="preserve">01-41-5323     </v>
          </cell>
          <cell r="C254" t="str">
            <v xml:space="preserve">MEDICAL EXAMS                   </v>
          </cell>
          <cell r="D254">
            <v>0</v>
          </cell>
        </row>
        <row r="257">
          <cell r="B257" t="str">
            <v xml:space="preserve">01-41-5407     </v>
          </cell>
          <cell r="C257" t="str">
            <v xml:space="preserve">AUTOMOTIVE EQUIPMENT            </v>
          </cell>
          <cell r="D257">
            <v>195</v>
          </cell>
        </row>
        <row r="258">
          <cell r="B258" t="str">
            <v xml:space="preserve">01-41-5411     </v>
          </cell>
          <cell r="C258" t="str">
            <v xml:space="preserve">OFFICE EQUIPMENT                </v>
          </cell>
          <cell r="D258">
            <v>0</v>
          </cell>
        </row>
        <row r="259">
          <cell r="B259" t="str">
            <v xml:space="preserve">01-41-5413     </v>
          </cell>
          <cell r="C259" t="str">
            <v xml:space="preserve">COMPUTER HARDWARE/SOFTWARE      </v>
          </cell>
          <cell r="D259">
            <v>0</v>
          </cell>
        </row>
        <row r="262">
          <cell r="B262" t="str">
            <v xml:space="preserve">01-41-5505     </v>
          </cell>
          <cell r="C262" t="str">
            <v xml:space="preserve">CONTINGENCY                     </v>
          </cell>
          <cell r="D262">
            <v>0</v>
          </cell>
        </row>
        <row r="267">
          <cell r="B267" t="str">
            <v xml:space="preserve">01-42-5134     </v>
          </cell>
          <cell r="C267" t="str">
            <v xml:space="preserve">CHIEF                           </v>
          </cell>
          <cell r="D267">
            <v>10299.16</v>
          </cell>
        </row>
        <row r="268">
          <cell r="B268" t="str">
            <v xml:space="preserve">01-42-5135     </v>
          </cell>
          <cell r="C268" t="str">
            <v xml:space="preserve">DEPUTY CHIEF                    </v>
          </cell>
          <cell r="D268">
            <v>9693.92</v>
          </cell>
        </row>
        <row r="269">
          <cell r="B269" t="str">
            <v xml:space="preserve">01-42-5135.1   </v>
          </cell>
          <cell r="C269" t="str">
            <v xml:space="preserve">DEPUTY CHIEF - SICK TIME OFF    </v>
          </cell>
          <cell r="D269">
            <v>0</v>
          </cell>
        </row>
        <row r="270">
          <cell r="B270" t="str">
            <v xml:space="preserve">01-42-5136     </v>
          </cell>
          <cell r="C270" t="str">
            <v xml:space="preserve">CAPTAINS                        </v>
          </cell>
          <cell r="D270">
            <v>27319.599999999999</v>
          </cell>
        </row>
        <row r="271">
          <cell r="B271" t="str">
            <v xml:space="preserve">01-42-5136.1   </v>
          </cell>
          <cell r="C271" t="str">
            <v xml:space="preserve">CAPTAINS - SICK TIME OFF        </v>
          </cell>
          <cell r="D271">
            <v>0</v>
          </cell>
        </row>
        <row r="272">
          <cell r="B272" t="str">
            <v xml:space="preserve">01-42-5136.2   </v>
          </cell>
          <cell r="C272" t="str">
            <v xml:space="preserve">CAPTAINS - VACATION             </v>
          </cell>
          <cell r="D272">
            <v>968.25</v>
          </cell>
        </row>
        <row r="273">
          <cell r="B273" t="str">
            <v xml:space="preserve">01-42-5137     </v>
          </cell>
          <cell r="C273" t="str">
            <v xml:space="preserve">LIEUTENANTS                     </v>
          </cell>
          <cell r="D273">
            <v>16839.509999999998</v>
          </cell>
        </row>
        <row r="274">
          <cell r="B274" t="str">
            <v xml:space="preserve">01-42-5137.1   </v>
          </cell>
          <cell r="C274" t="str">
            <v xml:space="preserve">LIEUTENANTS - SICK TIME OFF     </v>
          </cell>
          <cell r="D274">
            <v>0</v>
          </cell>
        </row>
        <row r="275">
          <cell r="B275" t="str">
            <v xml:space="preserve">01-42-5137.2   </v>
          </cell>
          <cell r="C275" t="str">
            <v xml:space="preserve">LIEUTENANTS - VACATION          </v>
          </cell>
          <cell r="D275">
            <v>0</v>
          </cell>
        </row>
        <row r="276">
          <cell r="B276" t="str">
            <v>01-42-5145</v>
          </cell>
          <cell r="C276" t="str">
            <v xml:space="preserve">GRANT WRITER                    </v>
          </cell>
          <cell r="D276">
            <v>0</v>
          </cell>
        </row>
        <row r="277">
          <cell r="B277" t="str">
            <v xml:space="preserve">01-42-5146     </v>
          </cell>
          <cell r="C277" t="str">
            <v xml:space="preserve">HOLIDAY PAY                     </v>
          </cell>
          <cell r="D277">
            <v>0</v>
          </cell>
        </row>
        <row r="278">
          <cell r="B278" t="str">
            <v xml:space="preserve">01-42-5148     </v>
          </cell>
          <cell r="C278" t="str">
            <v xml:space="preserve">OVERTIME                        </v>
          </cell>
          <cell r="D278">
            <v>11718.74</v>
          </cell>
        </row>
        <row r="279">
          <cell r="B279" t="str">
            <v xml:space="preserve">01-42-5150     </v>
          </cell>
          <cell r="C279" t="str">
            <v xml:space="preserve">EDUCATION INCENTIVE             </v>
          </cell>
          <cell r="D279">
            <v>0</v>
          </cell>
        </row>
        <row r="280">
          <cell r="B280" t="str">
            <v xml:space="preserve">01-42-5156     </v>
          </cell>
          <cell r="C280" t="str">
            <v xml:space="preserve">FIREFIGHTERS                    </v>
          </cell>
          <cell r="D280">
            <v>79370.259999999995</v>
          </cell>
        </row>
        <row r="281">
          <cell r="B281" t="str">
            <v xml:space="preserve">01-42-5156.1   </v>
          </cell>
          <cell r="C281" t="str">
            <v xml:space="preserve">FIREFIGHTERS - SICK TIME OFF    </v>
          </cell>
          <cell r="D281">
            <v>24170.78</v>
          </cell>
        </row>
        <row r="282">
          <cell r="B282" t="str">
            <v xml:space="preserve">01-42-5156.2   </v>
          </cell>
          <cell r="C282" t="str">
            <v xml:space="preserve">FIREFIGHTERS - VACATION         </v>
          </cell>
          <cell r="D282">
            <v>12633.85</v>
          </cell>
        </row>
        <row r="283">
          <cell r="B283" t="str">
            <v xml:space="preserve">01-42-5157     </v>
          </cell>
          <cell r="C283" t="str">
            <v xml:space="preserve">PARAMEDICS                      </v>
          </cell>
          <cell r="D283">
            <v>9350</v>
          </cell>
        </row>
        <row r="284">
          <cell r="B284" t="str">
            <v xml:space="preserve">01-42-5158     </v>
          </cell>
          <cell r="C284" t="str">
            <v xml:space="preserve">TRAINING OFFICER                </v>
          </cell>
          <cell r="D284">
            <v>0</v>
          </cell>
        </row>
        <row r="285">
          <cell r="B285" t="str">
            <v xml:space="preserve">01-42-5160     </v>
          </cell>
          <cell r="C285" t="str">
            <v xml:space="preserve">DAY AMBULANCE LABOR             </v>
          </cell>
          <cell r="D285">
            <v>-8870</v>
          </cell>
        </row>
        <row r="286">
          <cell r="B286" t="str">
            <v xml:space="preserve">01-42-5162     </v>
          </cell>
          <cell r="C286" t="str">
            <v xml:space="preserve">INSPECTOR                       </v>
          </cell>
          <cell r="D286">
            <v>0</v>
          </cell>
        </row>
        <row r="287">
          <cell r="B287" t="str">
            <v xml:space="preserve">01-42-5164     </v>
          </cell>
          <cell r="C287" t="str">
            <v xml:space="preserve">MECHANIC                        </v>
          </cell>
          <cell r="D287">
            <v>0</v>
          </cell>
        </row>
        <row r="288">
          <cell r="B288" t="str">
            <v xml:space="preserve">01-42-5168     </v>
          </cell>
          <cell r="C288" t="str">
            <v xml:space="preserve">EMS COORDINATOR                 </v>
          </cell>
          <cell r="D288">
            <v>0</v>
          </cell>
        </row>
        <row r="289">
          <cell r="B289" t="str">
            <v xml:space="preserve">01-42-5180     </v>
          </cell>
          <cell r="C289" t="str">
            <v xml:space="preserve">FIRE PENSION CONTRIBUTION       </v>
          </cell>
          <cell r="D289">
            <v>0</v>
          </cell>
        </row>
        <row r="290">
          <cell r="B290" t="str">
            <v xml:space="preserve">01-42-5188     </v>
          </cell>
          <cell r="C290" t="str">
            <v xml:space="preserve">ADMINISTRATIVE CLERK            </v>
          </cell>
          <cell r="D290">
            <v>3898.32</v>
          </cell>
        </row>
        <row r="293">
          <cell r="B293" t="str">
            <v xml:space="preserve">01-42-5202          </v>
          </cell>
          <cell r="C293" t="str">
            <v>LEGAL/PROFESSNL SRVCS-FIRE PENSN</v>
          </cell>
          <cell r="D293">
            <v>2145</v>
          </cell>
        </row>
        <row r="294">
          <cell r="B294" t="str">
            <v xml:space="preserve">01-42-5205          </v>
          </cell>
          <cell r="C294" t="str">
            <v xml:space="preserve">TELEPHONE                       </v>
          </cell>
          <cell r="D294">
            <v>4180.6499999999996</v>
          </cell>
        </row>
        <row r="295">
          <cell r="B295" t="str">
            <v xml:space="preserve">01-42-5217     </v>
          </cell>
          <cell r="C295" t="str">
            <v xml:space="preserve">LIABILITY INSURANCE             </v>
          </cell>
          <cell r="D295">
            <v>0</v>
          </cell>
        </row>
        <row r="296">
          <cell r="B296" t="str">
            <v xml:space="preserve">01-42-5219     </v>
          </cell>
          <cell r="C296" t="str">
            <v xml:space="preserve">WORKMENS COMPENSATION INSURANCE </v>
          </cell>
          <cell r="D296">
            <v>0</v>
          </cell>
        </row>
        <row r="297">
          <cell r="B297" t="str">
            <v xml:space="preserve">01-42-5223     </v>
          </cell>
          <cell r="C297" t="str">
            <v xml:space="preserve">ASSESSMENT DIVISION 20          </v>
          </cell>
          <cell r="D297">
            <v>0</v>
          </cell>
        </row>
        <row r="298">
          <cell r="B298" t="str">
            <v xml:space="preserve">01-42-5224     </v>
          </cell>
          <cell r="C298" t="str">
            <v>WELLNESS MEDICAL EXAM-VACCINATNS</v>
          </cell>
          <cell r="D298">
            <v>0</v>
          </cell>
        </row>
        <row r="299">
          <cell r="B299" t="str">
            <v xml:space="preserve">01-42-5231          </v>
          </cell>
          <cell r="C299" t="str">
            <v xml:space="preserve">R&amp;M BREATHING EQUIPMENT         </v>
          </cell>
          <cell r="D299">
            <v>412.12</v>
          </cell>
        </row>
        <row r="300">
          <cell r="B300" t="str">
            <v xml:space="preserve">01-42-5240     </v>
          </cell>
          <cell r="C300" t="str">
            <v xml:space="preserve">REPAIR/MAINT - BUILDINGS        </v>
          </cell>
          <cell r="D300">
            <v>0</v>
          </cell>
        </row>
        <row r="301">
          <cell r="B301" t="str">
            <v xml:space="preserve">01-42-5241          </v>
          </cell>
          <cell r="C301" t="str">
            <v xml:space="preserve">REPAIR/MAINT - GROUNDS          </v>
          </cell>
          <cell r="D301">
            <v>275.99</v>
          </cell>
        </row>
        <row r="302">
          <cell r="B302" t="str">
            <v xml:space="preserve">01-42-5242     </v>
          </cell>
          <cell r="C302" t="str">
            <v xml:space="preserve">REPAIR/MAINT - RADIO EQUIP      </v>
          </cell>
          <cell r="D302">
            <v>0</v>
          </cell>
        </row>
        <row r="303">
          <cell r="B303" t="str">
            <v xml:space="preserve">01-42-5243          </v>
          </cell>
          <cell r="C303" t="str">
            <v xml:space="preserve">REPAIR/MAINT - FIRE EQUIP       </v>
          </cell>
          <cell r="D303">
            <v>2511.75</v>
          </cell>
        </row>
        <row r="304">
          <cell r="B304" t="str">
            <v xml:space="preserve">01-42-5244     </v>
          </cell>
          <cell r="C304" t="str">
            <v xml:space="preserve">REPAIR/MAINT - OFFICE EQUIP     </v>
          </cell>
          <cell r="D304">
            <v>0</v>
          </cell>
        </row>
        <row r="305">
          <cell r="B305" t="str">
            <v xml:space="preserve">01-42-5245     </v>
          </cell>
          <cell r="C305" t="str">
            <v xml:space="preserve">REPAIR/MAINT - COMPUTERS        </v>
          </cell>
          <cell r="D305">
            <v>0</v>
          </cell>
        </row>
        <row r="306">
          <cell r="B306" t="str">
            <v xml:space="preserve">01-42-5247     </v>
          </cell>
          <cell r="C306" t="str">
            <v xml:space="preserve">REPAIR/MAINT - FUEL TANKS PUMP  </v>
          </cell>
          <cell r="D306">
            <v>0</v>
          </cell>
        </row>
        <row r="307">
          <cell r="B307" t="str">
            <v xml:space="preserve">01-42-5248     </v>
          </cell>
          <cell r="C307" t="str">
            <v xml:space="preserve">REPAIR/MAINT - PARAMEDIC EQUIP  </v>
          </cell>
          <cell r="D307">
            <v>47.89</v>
          </cell>
        </row>
        <row r="308">
          <cell r="B308" t="str">
            <v xml:space="preserve">01-42-5253     </v>
          </cell>
          <cell r="C308" t="str">
            <v xml:space="preserve">SEMINARS/CONFERENCES            </v>
          </cell>
          <cell r="D308">
            <v>0</v>
          </cell>
        </row>
        <row r="309">
          <cell r="B309" t="str">
            <v xml:space="preserve">01-42-5255     </v>
          </cell>
          <cell r="C309" t="str">
            <v xml:space="preserve">TRAVEL EXPENSE                  </v>
          </cell>
          <cell r="D309">
            <v>0</v>
          </cell>
        </row>
        <row r="310">
          <cell r="B310" t="str">
            <v xml:space="preserve">01-42-5266     </v>
          </cell>
          <cell r="C310" t="str">
            <v xml:space="preserve">TRAINING SCHOOL                 </v>
          </cell>
          <cell r="D310">
            <v>0</v>
          </cell>
        </row>
        <row r="311">
          <cell r="B311" t="str">
            <v xml:space="preserve">01-42-5271     </v>
          </cell>
          <cell r="C311" t="str">
            <v xml:space="preserve">DUES &amp; PUBLICATIONS             </v>
          </cell>
          <cell r="D311">
            <v>40</v>
          </cell>
        </row>
        <row r="312">
          <cell r="B312" t="str">
            <v xml:space="preserve">01-42-5272     </v>
          </cell>
          <cell r="C312" t="str">
            <v xml:space="preserve">POSTAGE                         </v>
          </cell>
          <cell r="D312">
            <v>153.22</v>
          </cell>
        </row>
        <row r="313">
          <cell r="B313" t="str">
            <v xml:space="preserve">01-42-5275     </v>
          </cell>
          <cell r="C313" t="str">
            <v xml:space="preserve">EMPLOYEE HEALTH CARE PLAN       </v>
          </cell>
          <cell r="D313">
            <v>54757.88</v>
          </cell>
        </row>
        <row r="314">
          <cell r="B314" t="str">
            <v xml:space="preserve">01-42-5275.2   </v>
          </cell>
          <cell r="C314" t="str">
            <v xml:space="preserve">EMPLOYEE LIFE INSURANCE         </v>
          </cell>
          <cell r="D314">
            <v>306.89999999999998</v>
          </cell>
        </row>
        <row r="315">
          <cell r="B315" t="str">
            <v xml:space="preserve">01-42-5275.3   </v>
          </cell>
          <cell r="C315" t="str">
            <v xml:space="preserve">EMPLOYEE VISION INSURANCE       </v>
          </cell>
          <cell r="D315">
            <v>428.42</v>
          </cell>
        </row>
        <row r="316">
          <cell r="B316" t="str">
            <v xml:space="preserve">01-42-5275.4   </v>
          </cell>
          <cell r="C316" t="str">
            <v xml:space="preserve">DENTAL INSURANCE - 7/1/06       </v>
          </cell>
          <cell r="D316">
            <v>2497.83</v>
          </cell>
        </row>
        <row r="317">
          <cell r="B317" t="str">
            <v xml:space="preserve">01-42-5276     </v>
          </cell>
          <cell r="C317" t="str">
            <v xml:space="preserve">RETIREE HEALTH CARE PLAN        </v>
          </cell>
          <cell r="D317">
            <v>1423.54</v>
          </cell>
        </row>
        <row r="318">
          <cell r="B318" t="str">
            <v xml:space="preserve">01-42-5276.4   </v>
          </cell>
          <cell r="C318" t="str">
            <v xml:space="preserve">RETIREE DENTAL INS - 7/1/06     </v>
          </cell>
          <cell r="D318">
            <v>519.41999999999996</v>
          </cell>
        </row>
        <row r="319">
          <cell r="B319" t="str">
            <v xml:space="preserve">01-42-5287     </v>
          </cell>
          <cell r="C319" t="str">
            <v xml:space="preserve">GAS FOR HEATING                 </v>
          </cell>
          <cell r="D319">
            <v>0</v>
          </cell>
        </row>
        <row r="320">
          <cell r="B320" t="str">
            <v xml:space="preserve">01-42-5290     </v>
          </cell>
          <cell r="C320" t="str">
            <v xml:space="preserve">OTHER CONTRACTUAL               </v>
          </cell>
          <cell r="D320">
            <v>0</v>
          </cell>
        </row>
        <row r="323">
          <cell r="B323" t="str">
            <v xml:space="preserve">01-42-5302     </v>
          </cell>
          <cell r="C323" t="str">
            <v xml:space="preserve">GAS/OIL                         </v>
          </cell>
          <cell r="D323">
            <v>0</v>
          </cell>
        </row>
        <row r="324">
          <cell r="B324" t="str">
            <v xml:space="preserve">01-42-5306     </v>
          </cell>
          <cell r="C324" t="str">
            <v xml:space="preserve">UNIFORMS                        </v>
          </cell>
          <cell r="D324">
            <v>1670.48</v>
          </cell>
        </row>
        <row r="325">
          <cell r="B325" t="str">
            <v xml:space="preserve">01-42-5312     </v>
          </cell>
          <cell r="C325" t="str">
            <v xml:space="preserve">SUPPLIES - JANITORIAL           </v>
          </cell>
          <cell r="D325">
            <v>363</v>
          </cell>
        </row>
        <row r="326">
          <cell r="B326" t="str">
            <v xml:space="preserve">01-42-5314     </v>
          </cell>
          <cell r="C326" t="str">
            <v xml:space="preserve">SUPPLIES - FIRE PREVENTION      </v>
          </cell>
          <cell r="D326">
            <v>17.82</v>
          </cell>
        </row>
        <row r="327">
          <cell r="B327" t="str">
            <v xml:space="preserve">01-42-5316     </v>
          </cell>
          <cell r="C327" t="str">
            <v xml:space="preserve">SUPPLIES - OFFICE               </v>
          </cell>
          <cell r="D327">
            <v>237.34</v>
          </cell>
        </row>
        <row r="328">
          <cell r="B328" t="str">
            <v xml:space="preserve">01-42-5317     </v>
          </cell>
          <cell r="C328" t="str">
            <v xml:space="preserve">SUPPLIES - AMBULANCE            </v>
          </cell>
          <cell r="D328">
            <v>0</v>
          </cell>
        </row>
        <row r="329">
          <cell r="B329" t="str">
            <v xml:space="preserve">01-42-5318     </v>
          </cell>
          <cell r="C329" t="str">
            <v xml:space="preserve">SUPPLIES - PARAMEDICS           </v>
          </cell>
          <cell r="D329">
            <v>303.91000000000003</v>
          </cell>
        </row>
        <row r="330">
          <cell r="B330" t="str">
            <v xml:space="preserve">01-42-5320     </v>
          </cell>
          <cell r="C330" t="str">
            <v xml:space="preserve">PHOTOGRAPHY                     </v>
          </cell>
          <cell r="D330">
            <v>0</v>
          </cell>
        </row>
        <row r="331">
          <cell r="B331" t="str">
            <v xml:space="preserve">01-42-5326     </v>
          </cell>
          <cell r="C331" t="str">
            <v xml:space="preserve">TOOL &amp; SUPPLIES                 </v>
          </cell>
          <cell r="D331">
            <v>311.5</v>
          </cell>
        </row>
        <row r="332">
          <cell r="B332" t="str">
            <v xml:space="preserve">01-42-5350     </v>
          </cell>
          <cell r="C332" t="str">
            <v xml:space="preserve">R&amp;M MOTOR EQUIPMENT             </v>
          </cell>
          <cell r="D332">
            <v>1521.34</v>
          </cell>
        </row>
        <row r="335">
          <cell r="B335" t="str">
            <v xml:space="preserve">01-42-5403     </v>
          </cell>
          <cell r="C335" t="str">
            <v xml:space="preserve">BUILDING IMPROVEMENTS           </v>
          </cell>
          <cell r="D335">
            <v>0</v>
          </cell>
        </row>
        <row r="336">
          <cell r="B336" t="str">
            <v xml:space="preserve">01-42-5407     </v>
          </cell>
          <cell r="C336" t="str">
            <v xml:space="preserve">AUTOMOTIVE EQUIPMENT            </v>
          </cell>
          <cell r="D336">
            <v>0</v>
          </cell>
        </row>
        <row r="337">
          <cell r="B337" t="str">
            <v xml:space="preserve">01-42-5409     </v>
          </cell>
          <cell r="C337" t="str">
            <v xml:space="preserve">MACHINERY/EQUIPMENT             </v>
          </cell>
          <cell r="D337">
            <v>188.99</v>
          </cell>
        </row>
        <row r="338">
          <cell r="B338" t="str">
            <v xml:space="preserve">01-42-5411     </v>
          </cell>
          <cell r="C338" t="str">
            <v xml:space="preserve">OFFICE EQUIPMENT                </v>
          </cell>
          <cell r="D338">
            <v>247.87</v>
          </cell>
        </row>
        <row r="339">
          <cell r="B339" t="str">
            <v xml:space="preserve">01-42-5413     </v>
          </cell>
          <cell r="C339" t="str">
            <v xml:space="preserve">COMPUTER HARDWARE/SOFTWARE      </v>
          </cell>
          <cell r="D339">
            <v>2983.94</v>
          </cell>
        </row>
        <row r="340">
          <cell r="B340" t="str">
            <v xml:space="preserve">01-42-5433     </v>
          </cell>
          <cell r="C340" t="str">
            <v xml:space="preserve">MECHANIC TOOLS                  </v>
          </cell>
          <cell r="D340">
            <v>123.09</v>
          </cell>
        </row>
        <row r="341">
          <cell r="B341" t="str">
            <v xml:space="preserve">01-42-5445     </v>
          </cell>
          <cell r="C341" t="str">
            <v xml:space="preserve">FIRE TRAINING EQUIPMENT         </v>
          </cell>
          <cell r="D341">
            <v>0</v>
          </cell>
        </row>
        <row r="344">
          <cell r="B344" t="str">
            <v xml:space="preserve">01-42-5505     </v>
          </cell>
          <cell r="C344" t="str">
            <v xml:space="preserve">CONTINGENCY                     </v>
          </cell>
          <cell r="D344">
            <v>0</v>
          </cell>
        </row>
        <row r="349">
          <cell r="B349" t="str">
            <v xml:space="preserve">01-46-5134     </v>
          </cell>
          <cell r="C349" t="str">
            <v xml:space="preserve">CHIEF                           </v>
          </cell>
          <cell r="D349">
            <v>10823.7</v>
          </cell>
        </row>
        <row r="350">
          <cell r="B350" t="str">
            <v xml:space="preserve">01-46-5134.1   </v>
          </cell>
          <cell r="C350" t="str">
            <v xml:space="preserve">CHIEF - SICK TIME OFF           </v>
          </cell>
          <cell r="D350">
            <v>0</v>
          </cell>
        </row>
        <row r="351">
          <cell r="B351" t="str">
            <v xml:space="preserve">01-46-5134.2   </v>
          </cell>
          <cell r="C351" t="str">
            <v xml:space="preserve">CHIEF - VACATION                </v>
          </cell>
          <cell r="D351">
            <v>0</v>
          </cell>
        </row>
        <row r="352">
          <cell r="B352" t="str">
            <v xml:space="preserve">01-46-5135     </v>
          </cell>
          <cell r="C352" t="str">
            <v xml:space="preserve">DEPUTY CHIEF                    </v>
          </cell>
          <cell r="D352">
            <v>9480.41</v>
          </cell>
        </row>
        <row r="353">
          <cell r="B353" t="str">
            <v xml:space="preserve">01-46-5135.1   </v>
          </cell>
          <cell r="C353" t="str">
            <v xml:space="preserve">DEPUTY CHIEF - SICK TIME OFF    </v>
          </cell>
          <cell r="D353">
            <v>0</v>
          </cell>
        </row>
        <row r="354">
          <cell r="B354" t="str">
            <v xml:space="preserve">01-46-5135.2   </v>
          </cell>
          <cell r="C354" t="str">
            <v xml:space="preserve">DEPUTY CHIEF - VACATION         </v>
          </cell>
          <cell r="D354">
            <v>0</v>
          </cell>
        </row>
        <row r="355">
          <cell r="B355" t="str">
            <v xml:space="preserve">01-46-5135.3   </v>
          </cell>
          <cell r="C355" t="str">
            <v>DEPUTY CHIEF - PERSONAL TIME OFF</v>
          </cell>
          <cell r="D355">
            <v>458.71</v>
          </cell>
        </row>
        <row r="356">
          <cell r="B356" t="str">
            <v xml:space="preserve">01-46-5137     </v>
          </cell>
          <cell r="C356" t="str">
            <v xml:space="preserve">LIEUTENANTS                     </v>
          </cell>
          <cell r="D356">
            <v>16990.009999999998</v>
          </cell>
        </row>
        <row r="357">
          <cell r="B357" t="str">
            <v xml:space="preserve">01-46-5137.1   </v>
          </cell>
          <cell r="C357" t="str">
            <v xml:space="preserve">LIEUTENANTS - SICK TIME OFF     </v>
          </cell>
          <cell r="D357">
            <v>1263.67</v>
          </cell>
        </row>
        <row r="358">
          <cell r="B358" t="str">
            <v xml:space="preserve">01-46-5137.2   </v>
          </cell>
          <cell r="C358" t="str">
            <v xml:space="preserve">LIEUTENANTS - VACATION          </v>
          </cell>
          <cell r="D358">
            <v>0</v>
          </cell>
        </row>
        <row r="359">
          <cell r="B359" t="str">
            <v xml:space="preserve">01-46-5137.3   </v>
          </cell>
          <cell r="C359" t="str">
            <v xml:space="preserve">LIEUTENANTS - PERSONAL TIME OFF </v>
          </cell>
          <cell r="D359">
            <v>0</v>
          </cell>
        </row>
        <row r="360">
          <cell r="B360" t="str">
            <v xml:space="preserve">01-46-5138     </v>
          </cell>
          <cell r="C360" t="str">
            <v xml:space="preserve">SERGEANTS                       </v>
          </cell>
          <cell r="D360">
            <v>32390.93</v>
          </cell>
        </row>
        <row r="361">
          <cell r="B361" t="str">
            <v xml:space="preserve">01-46-5138.1   </v>
          </cell>
          <cell r="C361" t="str">
            <v xml:space="preserve">SERGEANTS - SICK TIME OFF       </v>
          </cell>
          <cell r="D361">
            <v>3438.07</v>
          </cell>
        </row>
        <row r="362">
          <cell r="B362" t="str">
            <v xml:space="preserve">01-46-5138.2   </v>
          </cell>
          <cell r="C362" t="str">
            <v xml:space="preserve">SERGEANTS - VACATION            </v>
          </cell>
          <cell r="D362">
            <v>5204.4799999999996</v>
          </cell>
        </row>
        <row r="363">
          <cell r="B363" t="str">
            <v xml:space="preserve">01-46-5138.3   </v>
          </cell>
          <cell r="C363" t="str">
            <v xml:space="preserve">SERGEANTS - PERSONAL TIME OFF   </v>
          </cell>
          <cell r="D363">
            <v>580.20000000000005</v>
          </cell>
        </row>
        <row r="364">
          <cell r="B364" t="str">
            <v xml:space="preserve">01-46-5139     </v>
          </cell>
          <cell r="C364" t="str">
            <v xml:space="preserve">SUPERVISOR OF SUPPORT SERVICES  </v>
          </cell>
          <cell r="D364">
            <v>8380.92</v>
          </cell>
        </row>
        <row r="365">
          <cell r="B365" t="str">
            <v xml:space="preserve">01-46-5139.2   </v>
          </cell>
          <cell r="C365" t="str">
            <v xml:space="preserve">SUPPORT SERV - VACATION         </v>
          </cell>
          <cell r="D365">
            <v>0</v>
          </cell>
        </row>
        <row r="366">
          <cell r="B366" t="str">
            <v xml:space="preserve">01-46-5139.3   </v>
          </cell>
          <cell r="C366" t="str">
            <v>SUPPORT SERV - PERSONAL TIME OFF</v>
          </cell>
          <cell r="D366">
            <v>0</v>
          </cell>
        </row>
        <row r="367">
          <cell r="B367" t="str">
            <v xml:space="preserve">01-46-5140     </v>
          </cell>
          <cell r="C367" t="str">
            <v xml:space="preserve">PATROLMEN                       </v>
          </cell>
          <cell r="D367">
            <v>140847.34</v>
          </cell>
        </row>
        <row r="368">
          <cell r="B368" t="str">
            <v xml:space="preserve">01-46-5140.1   </v>
          </cell>
          <cell r="C368" t="str">
            <v xml:space="preserve">PATROLMEN - SICK TIME OFF       </v>
          </cell>
          <cell r="D368">
            <v>2031.58</v>
          </cell>
        </row>
        <row r="369">
          <cell r="B369" t="str">
            <v xml:space="preserve">01-46-5140.2   </v>
          </cell>
          <cell r="C369" t="str">
            <v xml:space="preserve">PATROLMEN - VACATION            </v>
          </cell>
          <cell r="D369">
            <v>4667.55</v>
          </cell>
        </row>
        <row r="370">
          <cell r="B370" t="str">
            <v xml:space="preserve">01-46-5140.3   </v>
          </cell>
          <cell r="C370" t="str">
            <v xml:space="preserve">PATROLMEN - PERSONAL TIME OFF   </v>
          </cell>
          <cell r="D370">
            <v>508.21</v>
          </cell>
        </row>
        <row r="371">
          <cell r="B371" t="str">
            <v xml:space="preserve">01-46-5141     </v>
          </cell>
          <cell r="C371" t="str">
            <v xml:space="preserve">TELECOMMUNICATIONS OFFICERS     </v>
          </cell>
          <cell r="D371">
            <v>24140.19</v>
          </cell>
        </row>
        <row r="372">
          <cell r="B372" t="str">
            <v xml:space="preserve">01-46-5141.1   </v>
          </cell>
          <cell r="C372" t="str">
            <v xml:space="preserve">TELECOM - SICK TIME OFF         </v>
          </cell>
          <cell r="D372">
            <v>1357.07</v>
          </cell>
        </row>
        <row r="373">
          <cell r="B373" t="str">
            <v xml:space="preserve">01-46-5141.2   </v>
          </cell>
          <cell r="C373" t="str">
            <v xml:space="preserve">TELECOM - VACATION              </v>
          </cell>
          <cell r="D373">
            <v>1233.69</v>
          </cell>
        </row>
        <row r="374">
          <cell r="B374" t="str">
            <v xml:space="preserve">01-46-5141.3   </v>
          </cell>
          <cell r="C374" t="str">
            <v xml:space="preserve">TELECOM - PERSONAL TIME OFF     </v>
          </cell>
          <cell r="D374">
            <v>0</v>
          </cell>
        </row>
        <row r="375">
          <cell r="B375" t="str">
            <v xml:space="preserve">01-46-5145     </v>
          </cell>
          <cell r="C375" t="str">
            <v xml:space="preserve">GRANT WRITER                    </v>
          </cell>
          <cell r="D375">
            <v>0</v>
          </cell>
        </row>
        <row r="376">
          <cell r="B376" t="str">
            <v xml:space="preserve">01-46-5146     </v>
          </cell>
          <cell r="C376" t="str">
            <v xml:space="preserve">HOLIDAY PAY                     </v>
          </cell>
          <cell r="D376">
            <v>0</v>
          </cell>
        </row>
        <row r="377">
          <cell r="B377" t="str">
            <v xml:space="preserve">01-46-5148     </v>
          </cell>
          <cell r="C377" t="str">
            <v xml:space="preserve">OVERTIME                        </v>
          </cell>
          <cell r="D377">
            <v>5712.18</v>
          </cell>
        </row>
        <row r="378">
          <cell r="B378" t="str">
            <v xml:space="preserve">01-46-5149     </v>
          </cell>
          <cell r="C378" t="str">
            <v xml:space="preserve">OFFICER'S COMPENSATORY TIME     </v>
          </cell>
          <cell r="D378">
            <v>0</v>
          </cell>
        </row>
        <row r="379">
          <cell r="B379" t="str">
            <v xml:space="preserve">01-46-5150     </v>
          </cell>
          <cell r="C379" t="str">
            <v xml:space="preserve">INCENTIVE EDUCATIONAL DAY       </v>
          </cell>
          <cell r="D379">
            <v>0</v>
          </cell>
        </row>
        <row r="380">
          <cell r="B380" t="str">
            <v xml:space="preserve">01-46-5152     </v>
          </cell>
          <cell r="C380" t="str">
            <v xml:space="preserve">CROSSING GUARDS                 </v>
          </cell>
          <cell r="D380">
            <v>0</v>
          </cell>
        </row>
        <row r="381">
          <cell r="B381" t="str">
            <v xml:space="preserve">01-46-5160     </v>
          </cell>
          <cell r="C381" t="str">
            <v xml:space="preserve">POLICE - PART TIME OFFICERS     </v>
          </cell>
          <cell r="D381">
            <v>0</v>
          </cell>
        </row>
        <row r="382">
          <cell r="B382" t="str">
            <v xml:space="preserve">01-46-5180     </v>
          </cell>
          <cell r="C382" t="str">
            <v xml:space="preserve">POLICE PENSION CONTRIBUTION     </v>
          </cell>
          <cell r="D382">
            <v>0</v>
          </cell>
        </row>
        <row r="383">
          <cell r="B383" t="str">
            <v xml:space="preserve">01-46-5187     </v>
          </cell>
          <cell r="C383" t="str">
            <v xml:space="preserve">SECRETARY                       </v>
          </cell>
          <cell r="D383">
            <v>58214.77</v>
          </cell>
        </row>
        <row r="384">
          <cell r="B384" t="str">
            <v>01-46-5188</v>
          </cell>
          <cell r="C384" t="str">
            <v xml:space="preserve">ADMINISTRATIVE CLERK            </v>
          </cell>
          <cell r="D384">
            <v>-53147.77</v>
          </cell>
        </row>
        <row r="387">
          <cell r="B387" t="str">
            <v xml:space="preserve">01-46-5201     </v>
          </cell>
          <cell r="C387" t="str">
            <v xml:space="preserve">PROFESSIONAL SERVICES           </v>
          </cell>
          <cell r="D387">
            <v>0</v>
          </cell>
        </row>
        <row r="388">
          <cell r="B388" t="str">
            <v xml:space="preserve">01-46-5201.1   </v>
          </cell>
          <cell r="C388" t="str">
            <v xml:space="preserve">HEARING OFFICER ATTORNEY-POLICE </v>
          </cell>
          <cell r="D388">
            <v>0</v>
          </cell>
        </row>
        <row r="389">
          <cell r="B389" t="str">
            <v xml:space="preserve">01-46-5202     </v>
          </cell>
          <cell r="C389" t="str">
            <v xml:space="preserve">LEGAL SERVICES                  </v>
          </cell>
          <cell r="D389">
            <v>2486.25</v>
          </cell>
        </row>
        <row r="390">
          <cell r="B390" t="str">
            <v xml:space="preserve">01-46-5205     </v>
          </cell>
          <cell r="C390" t="str">
            <v xml:space="preserve">TELEPHONE                       </v>
          </cell>
          <cell r="D390">
            <v>15807.7</v>
          </cell>
        </row>
        <row r="391">
          <cell r="B391" t="str">
            <v xml:space="preserve">01-46-5217     </v>
          </cell>
          <cell r="C391" t="str">
            <v xml:space="preserve">LIABILITY INSURANCE             </v>
          </cell>
          <cell r="D391">
            <v>7096.14</v>
          </cell>
        </row>
        <row r="392">
          <cell r="B392" t="str">
            <v xml:space="preserve">01-46-5218     </v>
          </cell>
          <cell r="C392" t="str">
            <v xml:space="preserve">VEHICLE INSURANCE               </v>
          </cell>
          <cell r="D392">
            <v>0</v>
          </cell>
        </row>
        <row r="393">
          <cell r="B393" t="str">
            <v xml:space="preserve">01-46-5219     </v>
          </cell>
          <cell r="C393" t="str">
            <v xml:space="preserve">WORKMENS COMPENSATION INSURANCE </v>
          </cell>
          <cell r="D393">
            <v>0</v>
          </cell>
        </row>
        <row r="394">
          <cell r="B394" t="str">
            <v xml:space="preserve">01-46-5230     </v>
          </cell>
          <cell r="C394" t="str">
            <v xml:space="preserve">INVESTIGATIVE OPERATIONS        </v>
          </cell>
          <cell r="D394">
            <v>103.74</v>
          </cell>
        </row>
        <row r="395">
          <cell r="B395" t="str">
            <v xml:space="preserve">01-46-5240     </v>
          </cell>
          <cell r="C395" t="str">
            <v xml:space="preserve">R &amp; M - BUILDINGS               </v>
          </cell>
          <cell r="D395">
            <v>1386.59</v>
          </cell>
        </row>
        <row r="396">
          <cell r="B396" t="str">
            <v xml:space="preserve">01-46-5242     </v>
          </cell>
          <cell r="C396" t="str">
            <v xml:space="preserve">REPAIR/MAINT RADIO EQUIPMENT    </v>
          </cell>
          <cell r="D396">
            <v>0</v>
          </cell>
        </row>
        <row r="397">
          <cell r="B397" t="str">
            <v xml:space="preserve">01-46-5242.1   </v>
          </cell>
          <cell r="C397" t="str">
            <v xml:space="preserve">RADIO ROOM MAINTENANCE AGRMNT   </v>
          </cell>
          <cell r="D397">
            <v>2799.6</v>
          </cell>
        </row>
        <row r="398">
          <cell r="B398" t="str">
            <v xml:space="preserve">01-46-5244     </v>
          </cell>
          <cell r="C398" t="str">
            <v xml:space="preserve">R&amp;M OFFICE EQUIPMENT            </v>
          </cell>
          <cell r="D398">
            <v>0</v>
          </cell>
        </row>
        <row r="399">
          <cell r="B399" t="str">
            <v xml:space="preserve">01-46-5245     </v>
          </cell>
          <cell r="C399" t="str">
            <v xml:space="preserve">MAINTENANCE - COMPUTER          </v>
          </cell>
          <cell r="D399">
            <v>0</v>
          </cell>
        </row>
        <row r="400">
          <cell r="B400" t="str">
            <v xml:space="preserve">01-46-5250     </v>
          </cell>
          <cell r="C400" t="str">
            <v xml:space="preserve">SHOOTING RANGE MAINTENANCE      </v>
          </cell>
          <cell r="D400">
            <v>7999.2</v>
          </cell>
        </row>
        <row r="401">
          <cell r="B401" t="str">
            <v xml:space="preserve">01-46-5253     </v>
          </cell>
          <cell r="C401" t="str">
            <v xml:space="preserve">SEMINARS/CONFERENCES            </v>
          </cell>
          <cell r="D401">
            <v>170</v>
          </cell>
        </row>
        <row r="402">
          <cell r="B402" t="str">
            <v xml:space="preserve">01-46-5255     </v>
          </cell>
          <cell r="C402" t="str">
            <v xml:space="preserve">TRAVEL EXPENSE                  </v>
          </cell>
          <cell r="D402">
            <v>30</v>
          </cell>
        </row>
        <row r="403">
          <cell r="B403" t="str">
            <v xml:space="preserve">01-46-5260     </v>
          </cell>
          <cell r="C403" t="str">
            <v xml:space="preserve">LEAD SERVICES                   </v>
          </cell>
          <cell r="D403">
            <v>2683.74</v>
          </cell>
        </row>
        <row r="404">
          <cell r="B404" t="str">
            <v xml:space="preserve">01-46-5262     </v>
          </cell>
          <cell r="C404" t="str">
            <v xml:space="preserve">INSTALLATION - EQUIPMENT        </v>
          </cell>
          <cell r="D404">
            <v>575</v>
          </cell>
        </row>
        <row r="405">
          <cell r="B405" t="str">
            <v xml:space="preserve">01-46-5266     </v>
          </cell>
          <cell r="C405" t="str">
            <v xml:space="preserve">TRAINING SCHOOL EXP.            </v>
          </cell>
          <cell r="D405">
            <v>225</v>
          </cell>
        </row>
        <row r="406">
          <cell r="B406" t="str">
            <v xml:space="preserve">01-46-5269     </v>
          </cell>
          <cell r="C406" t="str">
            <v xml:space="preserve">TOWING &amp; STORAGE EXPENSE        </v>
          </cell>
          <cell r="D406">
            <v>4650</v>
          </cell>
        </row>
        <row r="407">
          <cell r="B407" t="str">
            <v xml:space="preserve">01-46-5271     </v>
          </cell>
          <cell r="C407" t="str">
            <v xml:space="preserve">DUES &amp; PUBLICATIONS             </v>
          </cell>
          <cell r="D407">
            <v>40</v>
          </cell>
        </row>
        <row r="408">
          <cell r="B408" t="str">
            <v xml:space="preserve">01-46-5272     </v>
          </cell>
          <cell r="C408" t="str">
            <v xml:space="preserve">POSTAGE                         </v>
          </cell>
          <cell r="D408">
            <v>1385.48</v>
          </cell>
        </row>
        <row r="409">
          <cell r="B409" t="str">
            <v xml:space="preserve">01-46-5275     </v>
          </cell>
          <cell r="C409" t="str">
            <v xml:space="preserve">EMPLOYEE HEALTH CARE PLAN       </v>
          </cell>
          <cell r="D409">
            <v>63923.31</v>
          </cell>
        </row>
        <row r="410">
          <cell r="B410" t="str">
            <v xml:space="preserve">01-46-5275.2   </v>
          </cell>
          <cell r="C410" t="str">
            <v xml:space="preserve">EMPLOYEE LIFE INSURANCE         </v>
          </cell>
          <cell r="D410">
            <v>251.46</v>
          </cell>
        </row>
        <row r="411">
          <cell r="B411" t="str">
            <v xml:space="preserve">01-46-5275.3   </v>
          </cell>
          <cell r="C411" t="str">
            <v xml:space="preserve">EMPLOYEE VISION INSURANCE       </v>
          </cell>
          <cell r="D411">
            <v>557.22</v>
          </cell>
        </row>
        <row r="412">
          <cell r="B412" t="str">
            <v xml:space="preserve">01-46-5275.4   </v>
          </cell>
          <cell r="C412" t="str">
            <v xml:space="preserve">DENTAL INSURANCE - 7/1/06       </v>
          </cell>
          <cell r="D412">
            <v>2960.45</v>
          </cell>
        </row>
        <row r="413">
          <cell r="B413" t="str">
            <v xml:space="preserve">01-46-5276     </v>
          </cell>
          <cell r="C413" t="str">
            <v xml:space="preserve">RETIREE HEALTH CARE PLAN        </v>
          </cell>
          <cell r="D413">
            <v>4313.59</v>
          </cell>
        </row>
        <row r="414">
          <cell r="B414" t="str">
            <v xml:space="preserve">01-46-5276.4   </v>
          </cell>
          <cell r="C414" t="str">
            <v xml:space="preserve">RETIREE DENTAL INS - 7/1/06     </v>
          </cell>
          <cell r="D414">
            <v>294.44</v>
          </cell>
        </row>
        <row r="415">
          <cell r="B415" t="str">
            <v xml:space="preserve">01-46-5290     </v>
          </cell>
          <cell r="C415" t="str">
            <v xml:space="preserve">OTHER CONTRACTUAL               </v>
          </cell>
          <cell r="D415">
            <v>1280.06</v>
          </cell>
        </row>
        <row r="416">
          <cell r="B416" t="str">
            <v xml:space="preserve">01-46-5290.1   </v>
          </cell>
          <cell r="C416" t="str">
            <v xml:space="preserve">ANIMAL CONTROL                  </v>
          </cell>
          <cell r="D416">
            <v>296</v>
          </cell>
        </row>
        <row r="417">
          <cell r="B417" t="str">
            <v xml:space="preserve">01-46-5293     </v>
          </cell>
          <cell r="C417" t="str">
            <v xml:space="preserve">REPAIR/MAINT - OTHER EQUIPMENT  </v>
          </cell>
          <cell r="D417">
            <v>1639.87</v>
          </cell>
        </row>
        <row r="420">
          <cell r="B420" t="str">
            <v xml:space="preserve">01-46-5302     </v>
          </cell>
          <cell r="C420" t="str">
            <v xml:space="preserve">GAS/OIL                         </v>
          </cell>
          <cell r="D420">
            <v>0</v>
          </cell>
        </row>
        <row r="421">
          <cell r="B421" t="str">
            <v xml:space="preserve">01-46-5306     </v>
          </cell>
          <cell r="C421" t="str">
            <v xml:space="preserve">UNIFORMS                        </v>
          </cell>
          <cell r="D421">
            <v>2227.9899999999998</v>
          </cell>
        </row>
        <row r="422">
          <cell r="B422" t="str">
            <v xml:space="preserve">01-46-5316     </v>
          </cell>
          <cell r="C422" t="str">
            <v xml:space="preserve">SUPPLIES - OFFICE               </v>
          </cell>
          <cell r="D422">
            <v>682.66</v>
          </cell>
        </row>
        <row r="423">
          <cell r="B423" t="str">
            <v xml:space="preserve">01-46-5320     </v>
          </cell>
          <cell r="C423" t="str">
            <v xml:space="preserve">PHOTOGRAPHY                     </v>
          </cell>
          <cell r="D423">
            <v>0</v>
          </cell>
        </row>
        <row r="424">
          <cell r="B424" t="str">
            <v xml:space="preserve">01-46-5322     </v>
          </cell>
          <cell r="C424" t="str">
            <v xml:space="preserve">SUPPLIES - RADIO/ELECTRONICS    </v>
          </cell>
          <cell r="D424">
            <v>0</v>
          </cell>
        </row>
        <row r="425">
          <cell r="B425" t="str">
            <v xml:space="preserve">01-46-5324     </v>
          </cell>
          <cell r="C425" t="str">
            <v xml:space="preserve">SUPPLIES - TRAINING AIDS        </v>
          </cell>
          <cell r="D425">
            <v>29.72</v>
          </cell>
        </row>
        <row r="426">
          <cell r="B426" t="str">
            <v xml:space="preserve">01-46-5326     </v>
          </cell>
          <cell r="C426" t="str">
            <v xml:space="preserve">TOOLS &amp; SUPPLIES                </v>
          </cell>
          <cell r="D426">
            <v>97.31</v>
          </cell>
        </row>
        <row r="427">
          <cell r="B427" t="str">
            <v xml:space="preserve">01-46-5332     </v>
          </cell>
          <cell r="C427" t="str">
            <v xml:space="preserve">CRIME PREVENTION/RELATIONS      </v>
          </cell>
          <cell r="D427">
            <v>200</v>
          </cell>
        </row>
        <row r="428">
          <cell r="B428" t="str">
            <v xml:space="preserve">01-46-5333     </v>
          </cell>
          <cell r="C428" t="str">
            <v xml:space="preserve">DARE PROGRAM                    </v>
          </cell>
          <cell r="D428">
            <v>0</v>
          </cell>
        </row>
        <row r="429">
          <cell r="B429" t="str">
            <v xml:space="preserve">01-46-5334     </v>
          </cell>
          <cell r="C429" t="str">
            <v xml:space="preserve">BOARD OF PRISONERS              </v>
          </cell>
          <cell r="D429">
            <v>0</v>
          </cell>
        </row>
        <row r="430">
          <cell r="B430" t="str">
            <v xml:space="preserve">01-46-5350     </v>
          </cell>
          <cell r="C430" t="str">
            <v xml:space="preserve">R&amp;M MOTOR EQUIPMENT             </v>
          </cell>
          <cell r="D430">
            <v>22.24</v>
          </cell>
        </row>
        <row r="431">
          <cell r="B431" t="str">
            <v xml:space="preserve">01-46-5350.1   </v>
          </cell>
          <cell r="C431" t="str">
            <v xml:space="preserve">ACCIDENTS / SQUADS              </v>
          </cell>
          <cell r="D431">
            <v>0</v>
          </cell>
        </row>
        <row r="434">
          <cell r="B434" t="str">
            <v xml:space="preserve">01-46-5407     </v>
          </cell>
          <cell r="C434" t="str">
            <v xml:space="preserve">AUTOMOTIVE EQUIPMENT            </v>
          </cell>
          <cell r="D434">
            <v>0</v>
          </cell>
        </row>
        <row r="435">
          <cell r="B435" t="str">
            <v xml:space="preserve">01-46-5411     </v>
          </cell>
          <cell r="C435" t="str">
            <v xml:space="preserve">OFFICE EQUIPMENT                </v>
          </cell>
          <cell r="D435">
            <v>627.66999999999996</v>
          </cell>
        </row>
        <row r="436">
          <cell r="B436" t="str">
            <v xml:space="preserve">01-46-5413     </v>
          </cell>
          <cell r="C436" t="str">
            <v xml:space="preserve">COMPUTER HARDWARE/SOFTWARE      </v>
          </cell>
          <cell r="D436">
            <v>0</v>
          </cell>
        </row>
        <row r="437">
          <cell r="B437" t="str">
            <v xml:space="preserve">01-46-5417     </v>
          </cell>
          <cell r="C437" t="str">
            <v xml:space="preserve">OTHER EQUIPMENT                 </v>
          </cell>
          <cell r="D437">
            <v>4584</v>
          </cell>
        </row>
        <row r="438">
          <cell r="B438" t="str">
            <v xml:space="preserve">01-46-5428     </v>
          </cell>
          <cell r="C438" t="str">
            <v xml:space="preserve">MOBILE TERMINAL EQUIPMENT       </v>
          </cell>
          <cell r="D438">
            <v>0</v>
          </cell>
        </row>
        <row r="439">
          <cell r="B439" t="str">
            <v xml:space="preserve">01-46-5430     </v>
          </cell>
          <cell r="C439" t="str">
            <v xml:space="preserve">RADIO EQUIPMENT                 </v>
          </cell>
          <cell r="D439">
            <v>0</v>
          </cell>
        </row>
        <row r="442">
          <cell r="B442" t="str">
            <v xml:space="preserve">01-46-5503     </v>
          </cell>
          <cell r="C442" t="str">
            <v xml:space="preserve">FORFEITED FUNDS EXPENDITURES    </v>
          </cell>
          <cell r="D442">
            <v>18843.599999999999</v>
          </cell>
        </row>
        <row r="443">
          <cell r="B443" t="str">
            <v xml:space="preserve">01-46-5504     </v>
          </cell>
          <cell r="C443" t="str">
            <v xml:space="preserve">DUI FUND EXPENDITURES           </v>
          </cell>
          <cell r="D443">
            <v>1100</v>
          </cell>
        </row>
        <row r="450">
          <cell r="B450" t="str">
            <v xml:space="preserve">01-52-5201     </v>
          </cell>
          <cell r="C450" t="str">
            <v xml:space="preserve">PROFESSIONAL SERVICES           </v>
          </cell>
          <cell r="D450">
            <v>190</v>
          </cell>
        </row>
        <row r="451">
          <cell r="B451" t="str">
            <v xml:space="preserve">01-52-5275     </v>
          </cell>
          <cell r="C451" t="str">
            <v xml:space="preserve">PACE PROGRAM FEES               </v>
          </cell>
          <cell r="D451">
            <v>100</v>
          </cell>
        </row>
        <row r="452">
          <cell r="B452" t="str">
            <v xml:space="preserve">01-52-5290     </v>
          </cell>
          <cell r="C452" t="str">
            <v xml:space="preserve">OTHER CONTRACTUAL               </v>
          </cell>
          <cell r="D452">
            <v>0</v>
          </cell>
        </row>
        <row r="453">
          <cell r="B453" t="str">
            <v xml:space="preserve">01-52-5302     </v>
          </cell>
          <cell r="C453" t="str">
            <v xml:space="preserve">GAS/OIL                         </v>
          </cell>
          <cell r="D453">
            <v>0</v>
          </cell>
        </row>
        <row r="458">
          <cell r="B458" t="str">
            <v xml:space="preserve">01-73-5146     </v>
          </cell>
          <cell r="C458" t="str">
            <v xml:space="preserve">HOLIDAY PAY                     </v>
          </cell>
          <cell r="D458">
            <v>0</v>
          </cell>
        </row>
        <row r="459">
          <cell r="B459" t="str">
            <v xml:space="preserve">01-73-5148     </v>
          </cell>
          <cell r="C459" t="str">
            <v xml:space="preserve">OVERTIME                        </v>
          </cell>
          <cell r="D459">
            <v>3244.88</v>
          </cell>
        </row>
        <row r="460">
          <cell r="B460" t="str">
            <v xml:space="preserve">01-73-5159     </v>
          </cell>
          <cell r="C460" t="str">
            <v xml:space="preserve">SEASONAL EMPLOYEES              </v>
          </cell>
          <cell r="D460">
            <v>7520.28</v>
          </cell>
        </row>
        <row r="461">
          <cell r="B461" t="str">
            <v xml:space="preserve">01-73-5164     </v>
          </cell>
          <cell r="C461" t="str">
            <v xml:space="preserve">MECHANIC                        </v>
          </cell>
          <cell r="D461">
            <v>8849.48</v>
          </cell>
        </row>
        <row r="462">
          <cell r="B462" t="str">
            <v xml:space="preserve">01-73-5164.1   </v>
          </cell>
          <cell r="C462" t="str">
            <v xml:space="preserve">MECHANIC - SICK TIME OFF        </v>
          </cell>
          <cell r="D462">
            <v>0</v>
          </cell>
        </row>
        <row r="463">
          <cell r="B463" t="str">
            <v xml:space="preserve">01-73-5164.3   </v>
          </cell>
          <cell r="C463" t="str">
            <v xml:space="preserve">MECHANIC - PERSONAL TIME OFF    </v>
          </cell>
          <cell r="D463">
            <v>0</v>
          </cell>
        </row>
        <row r="464">
          <cell r="B464" t="str">
            <v xml:space="preserve">01-73-5165     </v>
          </cell>
          <cell r="C464" t="str">
            <v xml:space="preserve">DIRECTOR OF PUBLIC WORKS        </v>
          </cell>
          <cell r="D464">
            <v>4116.68</v>
          </cell>
        </row>
        <row r="465">
          <cell r="B465" t="str">
            <v xml:space="preserve">01-73-5170     </v>
          </cell>
          <cell r="C465" t="str">
            <v xml:space="preserve">EMPLOYEE WAGES                  </v>
          </cell>
          <cell r="D465">
            <v>24508.7</v>
          </cell>
        </row>
        <row r="466">
          <cell r="B466" t="str">
            <v xml:space="preserve">01-73-5170.1   </v>
          </cell>
          <cell r="C466" t="str">
            <v xml:space="preserve">WAGES PW - SICK TIME OFF        </v>
          </cell>
          <cell r="D466">
            <v>0</v>
          </cell>
        </row>
        <row r="467">
          <cell r="B467" t="str">
            <v xml:space="preserve">01-73-5170.2   </v>
          </cell>
          <cell r="C467" t="str">
            <v xml:space="preserve">WAGES PW - VACATION             </v>
          </cell>
          <cell r="D467">
            <v>0</v>
          </cell>
        </row>
        <row r="468">
          <cell r="B468" t="str">
            <v xml:space="preserve">01-73-5170.3   </v>
          </cell>
          <cell r="C468" t="str">
            <v xml:space="preserve">WAGES PW - PERSONAL TIME OFF    </v>
          </cell>
          <cell r="D468">
            <v>0</v>
          </cell>
        </row>
        <row r="469">
          <cell r="B469" t="str">
            <v xml:space="preserve">01-73-5188     </v>
          </cell>
          <cell r="C469" t="str">
            <v xml:space="preserve">ADMINISTRATIVE CLERK            </v>
          </cell>
          <cell r="D469">
            <v>6760.28</v>
          </cell>
        </row>
        <row r="470">
          <cell r="B470" t="str">
            <v xml:space="preserve">01-73-5188.1   </v>
          </cell>
          <cell r="C470" t="str">
            <v xml:space="preserve">ADMIN CLERK - SICK TIME OFF     </v>
          </cell>
          <cell r="D470">
            <v>0</v>
          </cell>
        </row>
        <row r="471">
          <cell r="B471" t="str">
            <v xml:space="preserve">01-73-5188.2   </v>
          </cell>
          <cell r="C471" t="str">
            <v xml:space="preserve">ADMIN CLERK - VACATION          </v>
          </cell>
          <cell r="D471">
            <v>0</v>
          </cell>
        </row>
        <row r="472">
          <cell r="B472" t="str">
            <v xml:space="preserve">01-73-5188.3   </v>
          </cell>
          <cell r="C472" t="str">
            <v xml:space="preserve">ADMIN CLERK - PERSONAL TIME OFF </v>
          </cell>
          <cell r="D472">
            <v>0</v>
          </cell>
        </row>
        <row r="475">
          <cell r="B475" t="str">
            <v xml:space="preserve">01-73-5201     </v>
          </cell>
          <cell r="C475" t="str">
            <v xml:space="preserve">PROFESSIONAL SERVICES           </v>
          </cell>
          <cell r="D475">
            <v>7968.5</v>
          </cell>
        </row>
        <row r="476">
          <cell r="B476" t="str">
            <v xml:space="preserve">01-73-5202     </v>
          </cell>
          <cell r="C476" t="str">
            <v xml:space="preserve">LEGAL PROFESSIONAL SERVICES     </v>
          </cell>
          <cell r="D476">
            <v>2632.5</v>
          </cell>
        </row>
        <row r="477">
          <cell r="B477" t="str">
            <v xml:space="preserve">01-73-5205     </v>
          </cell>
          <cell r="C477" t="str">
            <v xml:space="preserve">TELEPHONE                       </v>
          </cell>
          <cell r="D477">
            <v>2286.58</v>
          </cell>
        </row>
        <row r="478">
          <cell r="B478" t="str">
            <v xml:space="preserve">01-73-5209     </v>
          </cell>
          <cell r="C478" t="str">
            <v xml:space="preserve">TREE REMOVAL &amp; TRIMMING         </v>
          </cell>
          <cell r="D478">
            <v>0</v>
          </cell>
        </row>
        <row r="479">
          <cell r="B479" t="str">
            <v xml:space="preserve">01-73-5217     </v>
          </cell>
          <cell r="C479" t="str">
            <v xml:space="preserve">LIABILITY INSURANCE             </v>
          </cell>
          <cell r="D479">
            <v>3687.77</v>
          </cell>
        </row>
        <row r="480">
          <cell r="B480" t="str">
            <v xml:space="preserve">01-73-5226     </v>
          </cell>
          <cell r="C480" t="str">
            <v>EXPENSES FOR JULIE"            "</v>
          </cell>
          <cell r="D480">
            <v>0</v>
          </cell>
        </row>
        <row r="481">
          <cell r="B481" t="str">
            <v xml:space="preserve">01-73-5233     </v>
          </cell>
          <cell r="C481" t="str">
            <v xml:space="preserve">STREET LIGHTING                 </v>
          </cell>
          <cell r="D481">
            <v>4259.7700000000004</v>
          </cell>
        </row>
        <row r="482">
          <cell r="B482" t="str">
            <v xml:space="preserve">01-73-5235     </v>
          </cell>
          <cell r="C482" t="str">
            <v xml:space="preserve">TREE REPLACEMENT                </v>
          </cell>
          <cell r="D482">
            <v>0</v>
          </cell>
        </row>
        <row r="483">
          <cell r="B483" t="str">
            <v xml:space="preserve">01-73-5236     </v>
          </cell>
          <cell r="C483" t="str">
            <v xml:space="preserve">STREET MAINTENANCE              </v>
          </cell>
          <cell r="D483">
            <v>0</v>
          </cell>
        </row>
        <row r="484">
          <cell r="B484" t="str">
            <v xml:space="preserve">01-73-5237.2   </v>
          </cell>
          <cell r="C484" t="str">
            <v xml:space="preserve">SIDEWALK RECONSTRUCTION         </v>
          </cell>
          <cell r="D484">
            <v>88.9</v>
          </cell>
        </row>
        <row r="485">
          <cell r="B485" t="str">
            <v xml:space="preserve">01-73-5238     </v>
          </cell>
          <cell r="C485" t="str">
            <v xml:space="preserve">REPAIR/MAINT. - STREET LIGHTS   </v>
          </cell>
          <cell r="D485">
            <v>0</v>
          </cell>
        </row>
        <row r="486">
          <cell r="B486" t="str">
            <v xml:space="preserve">01-73-5239     </v>
          </cell>
          <cell r="C486" t="str">
            <v xml:space="preserve">REPAIR/MAINT. - TRAFFIC LIGHTS  </v>
          </cell>
          <cell r="D486">
            <v>0</v>
          </cell>
        </row>
        <row r="487">
          <cell r="B487" t="str">
            <v xml:space="preserve">01-73-5240     </v>
          </cell>
          <cell r="C487" t="str">
            <v xml:space="preserve">REPAIR/MAINT - BUILDING         </v>
          </cell>
          <cell r="D487">
            <v>759.64</v>
          </cell>
        </row>
        <row r="488">
          <cell r="B488" t="str">
            <v xml:space="preserve">01-73-5241     </v>
          </cell>
          <cell r="C488" t="str">
            <v xml:space="preserve">R &amp; M: GROUNDS                  </v>
          </cell>
          <cell r="D488">
            <v>0</v>
          </cell>
        </row>
        <row r="489">
          <cell r="B489" t="str">
            <v xml:space="preserve">01-73-5244     </v>
          </cell>
          <cell r="C489" t="str">
            <v xml:space="preserve">R &amp; M:  OFFICE EQUIPMENT        </v>
          </cell>
          <cell r="D489">
            <v>2038.35</v>
          </cell>
        </row>
        <row r="490">
          <cell r="B490" t="str">
            <v xml:space="preserve">01-73-5253     </v>
          </cell>
          <cell r="C490" t="str">
            <v xml:space="preserve">SEMINARS/CONFERENCES            </v>
          </cell>
          <cell r="D490">
            <v>0</v>
          </cell>
        </row>
        <row r="491">
          <cell r="B491" t="str">
            <v xml:space="preserve">01-73-5268     </v>
          </cell>
          <cell r="C491" t="str">
            <v xml:space="preserve">UNIFORM RENTAL                  </v>
          </cell>
          <cell r="D491">
            <v>1834.8</v>
          </cell>
        </row>
        <row r="492">
          <cell r="B492" t="str">
            <v xml:space="preserve">01-73-5269     </v>
          </cell>
          <cell r="C492" t="str">
            <v xml:space="preserve">TOWING &amp; STORAGE EXPENSE        </v>
          </cell>
          <cell r="D492">
            <v>0</v>
          </cell>
        </row>
        <row r="493">
          <cell r="B493" t="str">
            <v xml:space="preserve">01-73-5271     </v>
          </cell>
          <cell r="C493" t="str">
            <v xml:space="preserve">DUES &amp; PUBLICATIONS             </v>
          </cell>
          <cell r="D493">
            <v>40</v>
          </cell>
        </row>
        <row r="494">
          <cell r="B494" t="str">
            <v xml:space="preserve">01-73-5275     </v>
          </cell>
          <cell r="C494" t="str">
            <v xml:space="preserve">EMPLOYEE HEALTH CARE PLAN       </v>
          </cell>
          <cell r="D494">
            <v>10319.950000000001</v>
          </cell>
        </row>
        <row r="495">
          <cell r="B495" t="str">
            <v xml:space="preserve">01-73-5275.2   </v>
          </cell>
          <cell r="C495" t="str">
            <v xml:space="preserve">EMPLOYEE LIFE INSURANCE         </v>
          </cell>
          <cell r="D495">
            <v>66.31</v>
          </cell>
        </row>
        <row r="496">
          <cell r="B496" t="str">
            <v xml:space="preserve">01-73-5275.3   </v>
          </cell>
          <cell r="C496" t="str">
            <v xml:space="preserve">EMPLOYEE VISION INSURANCE       </v>
          </cell>
          <cell r="D496">
            <v>117.63</v>
          </cell>
        </row>
        <row r="497">
          <cell r="B497" t="str">
            <v xml:space="preserve">01-73-5275.4   </v>
          </cell>
          <cell r="C497" t="str">
            <v xml:space="preserve">DENTAL INSURANCE - 7/1/06       </v>
          </cell>
          <cell r="D497">
            <v>496.96</v>
          </cell>
        </row>
        <row r="498">
          <cell r="B498" t="str">
            <v xml:space="preserve">01-73-5276     </v>
          </cell>
          <cell r="C498" t="str">
            <v xml:space="preserve">RETIREE HEALTH CARE PLAN        </v>
          </cell>
          <cell r="D498">
            <v>498.85</v>
          </cell>
        </row>
        <row r="499">
          <cell r="B499" t="str">
            <v xml:space="preserve">01-73-5276.4   </v>
          </cell>
          <cell r="C499" t="str">
            <v xml:space="preserve">RETIREE DENTAL INS - 7/1/06     </v>
          </cell>
          <cell r="D499">
            <v>112.49</v>
          </cell>
        </row>
        <row r="500">
          <cell r="B500" t="str">
            <v xml:space="preserve">01-73-5283     </v>
          </cell>
          <cell r="C500" t="str">
            <v xml:space="preserve">RODENT CONTROL                  </v>
          </cell>
          <cell r="D500">
            <v>0</v>
          </cell>
        </row>
        <row r="503">
          <cell r="B503" t="str">
            <v xml:space="preserve">01-73-5302     </v>
          </cell>
          <cell r="C503" t="str">
            <v xml:space="preserve">GAS/OIL                         </v>
          </cell>
          <cell r="D503">
            <v>0</v>
          </cell>
        </row>
        <row r="504">
          <cell r="B504" t="str">
            <v xml:space="preserve">01-73-5316     </v>
          </cell>
          <cell r="C504" t="str">
            <v xml:space="preserve">SUPPLIES - OFFICE               </v>
          </cell>
          <cell r="D504">
            <v>1030.2</v>
          </cell>
        </row>
        <row r="505">
          <cell r="B505" t="str">
            <v xml:space="preserve">01-73-5323     </v>
          </cell>
          <cell r="C505" t="str">
            <v xml:space="preserve">MEDICAL EXAM-VACCINATIONS       </v>
          </cell>
          <cell r="D505">
            <v>0</v>
          </cell>
        </row>
        <row r="506">
          <cell r="B506" t="str">
            <v xml:space="preserve">01-73-5326     </v>
          </cell>
          <cell r="C506" t="str">
            <v xml:space="preserve">TOOLS &amp; SUPPLIES                </v>
          </cell>
          <cell r="D506">
            <v>796.31</v>
          </cell>
        </row>
        <row r="507">
          <cell r="B507" t="str">
            <v xml:space="preserve">01-73-5327     </v>
          </cell>
          <cell r="C507" t="str">
            <v xml:space="preserve">SUPPLIES - SNOW &amp; ICE CONTROL   </v>
          </cell>
          <cell r="D507">
            <v>4723.33</v>
          </cell>
        </row>
        <row r="508">
          <cell r="B508" t="str">
            <v xml:space="preserve">01-73-5328     </v>
          </cell>
          <cell r="C508" t="str">
            <v xml:space="preserve">LEAFING SUPPLIES                </v>
          </cell>
          <cell r="D508">
            <v>48.06</v>
          </cell>
        </row>
        <row r="509">
          <cell r="B509" t="str">
            <v xml:space="preserve">01-73-5341     </v>
          </cell>
          <cell r="C509" t="str">
            <v xml:space="preserve">PLOWING EQUIPMENT               </v>
          </cell>
          <cell r="D509">
            <v>0</v>
          </cell>
        </row>
        <row r="510">
          <cell r="B510" t="str">
            <v xml:space="preserve">01-73-5342     </v>
          </cell>
          <cell r="C510" t="str">
            <v xml:space="preserve">STREET SIGNS                    </v>
          </cell>
          <cell r="D510">
            <v>0</v>
          </cell>
        </row>
        <row r="511">
          <cell r="B511" t="str">
            <v xml:space="preserve">01-73-5348     </v>
          </cell>
          <cell r="C511" t="str">
            <v xml:space="preserve">WEED CONTROL                    </v>
          </cell>
          <cell r="D511">
            <v>559.91999999999996</v>
          </cell>
        </row>
        <row r="512">
          <cell r="B512" t="str">
            <v xml:space="preserve">01-73-5350     </v>
          </cell>
          <cell r="C512" t="str">
            <v xml:space="preserve">REPAIR/MAINT. - MOTOR EQUIP     </v>
          </cell>
          <cell r="D512">
            <v>2118.21</v>
          </cell>
        </row>
        <row r="513">
          <cell r="B513" t="str">
            <v xml:space="preserve">01-73-5352     </v>
          </cell>
          <cell r="C513" t="str">
            <v xml:space="preserve">REPAIR/MAINT. - PARKWAYS        </v>
          </cell>
          <cell r="D513">
            <v>0</v>
          </cell>
        </row>
        <row r="514">
          <cell r="B514" t="str">
            <v xml:space="preserve">01-73-5358     </v>
          </cell>
          <cell r="C514" t="str">
            <v xml:space="preserve">R &amp; M: FORESTRY EQUIPMENT       </v>
          </cell>
          <cell r="D514">
            <v>0</v>
          </cell>
        </row>
        <row r="517">
          <cell r="B517" t="str">
            <v xml:space="preserve">01-73-5409     </v>
          </cell>
          <cell r="C517" t="str">
            <v xml:space="preserve">MACHINERY/EQUIPMENT             </v>
          </cell>
          <cell r="D517">
            <v>161864</v>
          </cell>
        </row>
        <row r="518">
          <cell r="B518" t="str">
            <v xml:space="preserve">01-73-5413     </v>
          </cell>
          <cell r="C518" t="str">
            <v xml:space="preserve">COMPUTER HARDWARE/SOFTWARE      </v>
          </cell>
          <cell r="D518">
            <v>1616.82</v>
          </cell>
        </row>
        <row r="519">
          <cell r="B519" t="str">
            <v xml:space="preserve">01-73-5420     </v>
          </cell>
          <cell r="C519" t="str">
            <v xml:space="preserve">DISC CHIPPER - STREET EQUIPMENT </v>
          </cell>
          <cell r="D519">
            <v>0</v>
          </cell>
        </row>
        <row r="520">
          <cell r="B520" t="str">
            <v xml:space="preserve">01-73-5425     </v>
          </cell>
          <cell r="C520" t="str">
            <v xml:space="preserve">STREET SWEEPER/STREET EQUIP     </v>
          </cell>
          <cell r="D520">
            <v>0</v>
          </cell>
        </row>
        <row r="521">
          <cell r="B521" t="str">
            <v xml:space="preserve">01-73-5433     </v>
          </cell>
          <cell r="C521" t="str">
            <v xml:space="preserve">MECHANIC TOOLS                  </v>
          </cell>
          <cell r="D521">
            <v>97.61</v>
          </cell>
        </row>
        <row r="522">
          <cell r="B522" t="str">
            <v xml:space="preserve">01-73-5459     </v>
          </cell>
          <cell r="C522" t="str">
            <v xml:space="preserve">CHAIN SAW                       </v>
          </cell>
          <cell r="D522">
            <v>0</v>
          </cell>
        </row>
        <row r="525">
          <cell r="B525" t="str">
            <v xml:space="preserve">01-73-5505     </v>
          </cell>
          <cell r="C525" t="str">
            <v xml:space="preserve">CONTINGENCY                     </v>
          </cell>
          <cell r="D525">
            <v>0</v>
          </cell>
        </row>
        <row r="526">
          <cell r="D526">
            <v>1116280.1299999999</v>
          </cell>
        </row>
        <row r="528">
          <cell r="B528" t="str">
            <v xml:space="preserve">03-00-4060     </v>
          </cell>
          <cell r="C528" t="str">
            <v xml:space="preserve">RUBBISH BILLINGS                </v>
          </cell>
          <cell r="D528">
            <v>54180.17</v>
          </cell>
        </row>
        <row r="529">
          <cell r="B529" t="str">
            <v xml:space="preserve">03-00-4062     </v>
          </cell>
          <cell r="C529" t="str">
            <v xml:space="preserve">TRASH &amp; COMPOST TAG REVENUE     </v>
          </cell>
          <cell r="D529">
            <v>0</v>
          </cell>
        </row>
        <row r="530">
          <cell r="B530" t="str">
            <v xml:space="preserve">03-00-4066     </v>
          </cell>
          <cell r="C530" t="str">
            <v xml:space="preserve">PENALTIES                       </v>
          </cell>
          <cell r="D530">
            <v>0</v>
          </cell>
        </row>
        <row r="541">
          <cell r="B541" t="str">
            <v xml:space="preserve">03-75-5280     </v>
          </cell>
          <cell r="C541" t="str">
            <v xml:space="preserve">RUBBISH / GARBAGE REMOVAL       </v>
          </cell>
          <cell r="D541">
            <v>42286.25</v>
          </cell>
        </row>
        <row r="542">
          <cell r="B542" t="str">
            <v xml:space="preserve">03-75-5281     </v>
          </cell>
          <cell r="C542" t="str">
            <v xml:space="preserve">TRASH AND COMPOST TAG EXPENSES  </v>
          </cell>
          <cell r="D542">
            <v>0</v>
          </cell>
        </row>
        <row r="543">
          <cell r="B543" t="str">
            <v xml:space="preserve">03-75-5289     </v>
          </cell>
          <cell r="C543" t="str">
            <v xml:space="preserve">DUMPING FEES                    </v>
          </cell>
          <cell r="D543">
            <v>9648.77</v>
          </cell>
        </row>
        <row r="546">
          <cell r="B546" t="str">
            <v xml:space="preserve">07-00-4001     </v>
          </cell>
          <cell r="C546" t="str">
            <v xml:space="preserve">PROPERTY TAXES                  </v>
          </cell>
          <cell r="D546">
            <v>6675.7</v>
          </cell>
        </row>
        <row r="547">
          <cell r="B547" t="str">
            <v xml:space="preserve">07-00-4086.1   </v>
          </cell>
          <cell r="C547" t="str">
            <v xml:space="preserve">OPERATING TRANSFERS IN          </v>
          </cell>
          <cell r="D547">
            <v>0</v>
          </cell>
        </row>
        <row r="552">
          <cell r="B552">
            <v>1355253</v>
          </cell>
          <cell r="C552" t="str">
            <v xml:space="preserve">IMRF EXPENDITURES               </v>
          </cell>
          <cell r="D552">
            <v>0</v>
          </cell>
        </row>
        <row r="553">
          <cell r="B553">
            <v>1358906</v>
          </cell>
          <cell r="C553" t="str">
            <v xml:space="preserve">SOCIAL SECURITY TAX             </v>
          </cell>
          <cell r="D553">
            <v>0</v>
          </cell>
        </row>
        <row r="554">
          <cell r="B554">
            <v>1360732</v>
          </cell>
          <cell r="C554" t="str">
            <v xml:space="preserve">MEDICARE                        </v>
          </cell>
          <cell r="D554">
            <v>0</v>
          </cell>
        </row>
        <row r="555">
          <cell r="B555">
            <v>1362558</v>
          </cell>
          <cell r="C555" t="str">
            <v xml:space="preserve">UNEMPLOYMENT TAX                </v>
          </cell>
          <cell r="D555">
            <v>0</v>
          </cell>
        </row>
        <row r="558">
          <cell r="B558" t="str">
            <v xml:space="preserve">10-00-4025     </v>
          </cell>
          <cell r="C558" t="str">
            <v xml:space="preserve">MOTOR FUEL TAX (STATE)          </v>
          </cell>
          <cell r="D558">
            <v>25267.46</v>
          </cell>
        </row>
        <row r="559">
          <cell r="B559" t="str">
            <v xml:space="preserve">10-00-4070     </v>
          </cell>
          <cell r="C559" t="str">
            <v xml:space="preserve">INTEREST INCOME                 </v>
          </cell>
          <cell r="D559">
            <v>131.55000000000001</v>
          </cell>
        </row>
        <row r="560">
          <cell r="B560" t="str">
            <v xml:space="preserve">10-00-4083     </v>
          </cell>
          <cell r="C560" t="str">
            <v xml:space="preserve">GRANT FUNDS RECEIVED            </v>
          </cell>
          <cell r="D560">
            <v>0</v>
          </cell>
        </row>
        <row r="567">
          <cell r="B567" t="str">
            <v xml:space="preserve">10-73-5201     </v>
          </cell>
          <cell r="C567" t="str">
            <v xml:space="preserve">PROFESSIONAL SERVICES           </v>
          </cell>
          <cell r="D567">
            <v>0</v>
          </cell>
        </row>
        <row r="568">
          <cell r="B568" t="str">
            <v xml:space="preserve">10-73-5232     </v>
          </cell>
          <cell r="C568" t="str">
            <v xml:space="preserve">STREET LIGHTING                 </v>
          </cell>
          <cell r="D568">
            <v>0</v>
          </cell>
        </row>
        <row r="569">
          <cell r="B569" t="str">
            <v xml:space="preserve">10-73-5238.2   </v>
          </cell>
          <cell r="C569" t="str">
            <v xml:space="preserve">STREET REPAVING                 </v>
          </cell>
          <cell r="D569">
            <v>0</v>
          </cell>
        </row>
        <row r="572">
          <cell r="B572" t="str">
            <v xml:space="preserve">11-00-4026     </v>
          </cell>
          <cell r="C572" t="str">
            <v xml:space="preserve">COOK COUNTY GRANT               </v>
          </cell>
          <cell r="D572">
            <v>0</v>
          </cell>
        </row>
        <row r="573">
          <cell r="B573" t="str">
            <v xml:space="preserve">11-00-4086     </v>
          </cell>
          <cell r="C573" t="str">
            <v xml:space="preserve">OPERATING TRANSFERS             </v>
          </cell>
          <cell r="D573">
            <v>0</v>
          </cell>
        </row>
        <row r="582">
          <cell r="B582" t="str">
            <v xml:space="preserve">11-73-5236     </v>
          </cell>
          <cell r="C582" t="str">
            <v xml:space="preserve">STREET RECONSTRUCTION           </v>
          </cell>
          <cell r="D582">
            <v>0</v>
          </cell>
        </row>
        <row r="585">
          <cell r="B585" t="str">
            <v xml:space="preserve">15-00-4001     </v>
          </cell>
          <cell r="C585" t="str">
            <v xml:space="preserve">PROPERTY TAXES                  </v>
          </cell>
          <cell r="D585">
            <v>4065.79</v>
          </cell>
        </row>
        <row r="586">
          <cell r="B586" t="str">
            <v xml:space="preserve">15-00-4070     </v>
          </cell>
          <cell r="C586" t="str">
            <v xml:space="preserve">INTEREST INCOME                 </v>
          </cell>
          <cell r="D586">
            <v>300.64</v>
          </cell>
        </row>
        <row r="591">
          <cell r="B591" t="str">
            <v xml:space="preserve">15-21-5201     </v>
          </cell>
          <cell r="C591" t="str">
            <v xml:space="preserve">PROFESSIONAL SERVICES           </v>
          </cell>
          <cell r="D591">
            <v>0</v>
          </cell>
        </row>
        <row r="592">
          <cell r="B592" t="str">
            <v xml:space="preserve">15-21-5202     </v>
          </cell>
          <cell r="C592" t="str">
            <v xml:space="preserve">LEGAL PROFESSIONAL SERVICES     </v>
          </cell>
          <cell r="D592">
            <v>2676.2</v>
          </cell>
        </row>
        <row r="593">
          <cell r="B593" t="str">
            <v xml:space="preserve">15-21-5229     </v>
          </cell>
          <cell r="C593" t="str">
            <v xml:space="preserve">T I F DISBURSEMENTS             </v>
          </cell>
          <cell r="D593">
            <v>0</v>
          </cell>
        </row>
        <row r="594">
          <cell r="B594" t="str">
            <v xml:space="preserve">15-21-5257     </v>
          </cell>
          <cell r="C594" t="str">
            <v xml:space="preserve">GRANT EXPENDITURES              </v>
          </cell>
          <cell r="D594">
            <v>0</v>
          </cell>
        </row>
        <row r="595">
          <cell r="B595" t="str">
            <v xml:space="preserve">15-21-5287     </v>
          </cell>
          <cell r="C595" t="str">
            <v xml:space="preserve">GAS FOR HEATING                 </v>
          </cell>
          <cell r="D595">
            <v>0</v>
          </cell>
        </row>
        <row r="598">
          <cell r="B598" t="str">
            <v xml:space="preserve">15-21-5505     </v>
          </cell>
          <cell r="C598" t="str">
            <v xml:space="preserve">CONTINGENCY                     </v>
          </cell>
          <cell r="D598">
            <v>0</v>
          </cell>
        </row>
        <row r="601">
          <cell r="B601" t="str">
            <v xml:space="preserve">15-24-5204     </v>
          </cell>
          <cell r="C601" t="str">
            <v xml:space="preserve">AUDIT SERVICES                  </v>
          </cell>
          <cell r="D601">
            <v>0</v>
          </cell>
        </row>
        <row r="602">
          <cell r="B602" t="str">
            <v xml:space="preserve">15-24-5206     </v>
          </cell>
          <cell r="C602" t="str">
            <v xml:space="preserve">REFUND OF TIF TAXES             </v>
          </cell>
          <cell r="D602">
            <v>0</v>
          </cell>
        </row>
        <row r="605">
          <cell r="B605" t="str">
            <v xml:space="preserve">15-73-5237     </v>
          </cell>
          <cell r="C605" t="str">
            <v xml:space="preserve">STREET RECONSTRUCTION           </v>
          </cell>
          <cell r="D605">
            <v>0</v>
          </cell>
        </row>
        <row r="606">
          <cell r="B606" t="str">
            <v xml:space="preserve">15-73-5326     </v>
          </cell>
          <cell r="C606" t="str">
            <v xml:space="preserve">TOOLS &amp; SUPPLIES                </v>
          </cell>
          <cell r="D606">
            <v>0</v>
          </cell>
        </row>
        <row r="609">
          <cell r="B609" t="str">
            <v xml:space="preserve">16-00-4070     </v>
          </cell>
          <cell r="C609" t="str">
            <v xml:space="preserve">INTEREST INCOME                 </v>
          </cell>
          <cell r="D609">
            <v>0</v>
          </cell>
        </row>
        <row r="614">
          <cell r="B614" t="str">
            <v xml:space="preserve">16-21-5202     </v>
          </cell>
          <cell r="C614" t="str">
            <v xml:space="preserve">LEGAL PROFESSIONAL SERVICES     </v>
          </cell>
          <cell r="D614">
            <v>0</v>
          </cell>
        </row>
        <row r="617">
          <cell r="B617" t="str">
            <v xml:space="preserve">16-21-5505     </v>
          </cell>
          <cell r="C617" t="str">
            <v xml:space="preserve">CONTINGENCY                     </v>
          </cell>
          <cell r="D617">
            <v>0</v>
          </cell>
        </row>
        <row r="618">
          <cell r="B618" t="str">
            <v xml:space="preserve">16-24-5204     </v>
          </cell>
          <cell r="C618" t="str">
            <v xml:space="preserve">AUDIT SERVICES                  </v>
          </cell>
          <cell r="D618">
            <v>0</v>
          </cell>
        </row>
        <row r="621">
          <cell r="B621" t="str">
            <v xml:space="preserve">17-00-4001     </v>
          </cell>
          <cell r="C621" t="str">
            <v xml:space="preserve">PROPERTY TAXES.                 </v>
          </cell>
          <cell r="D621">
            <v>0</v>
          </cell>
        </row>
        <row r="622">
          <cell r="B622" t="str">
            <v xml:space="preserve">17-00-4073     </v>
          </cell>
          <cell r="C622" t="str">
            <v xml:space="preserve">INTEREST INCOME                 </v>
          </cell>
          <cell r="D622">
            <v>0</v>
          </cell>
        </row>
        <row r="627">
          <cell r="B627" t="str">
            <v xml:space="preserve">17-21-5202     </v>
          </cell>
          <cell r="C627" t="str">
            <v xml:space="preserve">LEGAL &amp; PROFESSIONAL SERVICES   </v>
          </cell>
          <cell r="D627">
            <v>0</v>
          </cell>
        </row>
        <row r="628">
          <cell r="B628" t="str">
            <v xml:space="preserve">17-21-5203     </v>
          </cell>
          <cell r="C628" t="str">
            <v xml:space="preserve">OTHER CONTRACTUAL               </v>
          </cell>
          <cell r="D628">
            <v>0</v>
          </cell>
        </row>
        <row r="631">
          <cell r="B631" t="str">
            <v xml:space="preserve">17-24-5204     </v>
          </cell>
          <cell r="C631" t="str">
            <v xml:space="preserve">AUDIT SERVICES                  </v>
          </cell>
          <cell r="D631">
            <v>0</v>
          </cell>
        </row>
        <row r="634">
          <cell r="B634" t="str">
            <v xml:space="preserve">18-00-4070     </v>
          </cell>
          <cell r="C634" t="str">
            <v xml:space="preserve">INTEREST INCOME                 </v>
          </cell>
          <cell r="D634">
            <v>1.0900000000000001</v>
          </cell>
        </row>
        <row r="639">
          <cell r="B639" t="str">
            <v xml:space="preserve">18-21-5202     </v>
          </cell>
          <cell r="C639" t="str">
            <v xml:space="preserve">LEGAL &amp; PROFESSIONAL SERVICES   </v>
          </cell>
          <cell r="D639">
            <v>926.25</v>
          </cell>
        </row>
        <row r="642">
          <cell r="B642" t="str">
            <v xml:space="preserve">18-21-5502     </v>
          </cell>
          <cell r="C642" t="str">
            <v xml:space="preserve">BANK FEES                       </v>
          </cell>
          <cell r="D642">
            <v>0</v>
          </cell>
        </row>
        <row r="645">
          <cell r="B645" t="str">
            <v xml:space="preserve">19-00-4001     </v>
          </cell>
          <cell r="C645" t="str">
            <v xml:space="preserve">PROPERTY TAXES                  </v>
          </cell>
          <cell r="D645">
            <v>14.13</v>
          </cell>
        </row>
        <row r="646">
          <cell r="B646" t="str">
            <v xml:space="preserve">19-00-4070     </v>
          </cell>
          <cell r="C646" t="str">
            <v xml:space="preserve">INTEREST INCOME                 </v>
          </cell>
          <cell r="D646">
            <v>4.67</v>
          </cell>
        </row>
        <row r="651">
          <cell r="B651" t="str">
            <v xml:space="preserve">19-21-5202     </v>
          </cell>
          <cell r="C651" t="str">
            <v xml:space="preserve">LEGAL &amp; PROFESSIONAL SERVICES   </v>
          </cell>
          <cell r="D651">
            <v>0</v>
          </cell>
        </row>
        <row r="652">
          <cell r="B652" t="str">
            <v xml:space="preserve">19-21-5229     </v>
          </cell>
          <cell r="C652" t="str">
            <v xml:space="preserve">T I F DISBURSEMENTS - ANB       </v>
          </cell>
          <cell r="D652">
            <v>0</v>
          </cell>
        </row>
        <row r="655">
          <cell r="B655" t="str">
            <v xml:space="preserve">30-00-4001     </v>
          </cell>
          <cell r="C655" t="str">
            <v xml:space="preserve">PROPERTY TAXES                  </v>
          </cell>
          <cell r="D655">
            <v>24686.080000000002</v>
          </cell>
        </row>
        <row r="656">
          <cell r="B656" t="str">
            <v xml:space="preserve">30-00-4086     </v>
          </cell>
          <cell r="C656" t="str">
            <v xml:space="preserve">OPERATING TRANSFERS             </v>
          </cell>
          <cell r="D656">
            <v>0</v>
          </cell>
        </row>
        <row r="657">
          <cell r="B657" t="str">
            <v xml:space="preserve">30-00-4088.1   </v>
          </cell>
          <cell r="C657" t="str">
            <v xml:space="preserve">NEW DEBT ISSUANCE - BONDS       </v>
          </cell>
          <cell r="D657">
            <v>0</v>
          </cell>
        </row>
        <row r="664">
          <cell r="B664" t="str">
            <v xml:space="preserve">30-81-5705     </v>
          </cell>
          <cell r="C664" t="str">
            <v xml:space="preserve">PRINCIPAL-ANNUAL ROLLOVER BONDS </v>
          </cell>
          <cell r="D664">
            <v>0</v>
          </cell>
        </row>
        <row r="665">
          <cell r="B665" t="str">
            <v xml:space="preserve">30-81-5710     </v>
          </cell>
          <cell r="C665" t="str">
            <v>INTEREST - ANNUAL ROLLOVER BONDS</v>
          </cell>
          <cell r="D665">
            <v>0</v>
          </cell>
        </row>
        <row r="666">
          <cell r="B666" t="str">
            <v xml:space="preserve">30-81-5712     </v>
          </cell>
          <cell r="C666" t="str">
            <v xml:space="preserve">PRINCIPAL - 2003 A              </v>
          </cell>
          <cell r="D666">
            <v>0</v>
          </cell>
        </row>
        <row r="667">
          <cell r="B667" t="str">
            <v xml:space="preserve">30-81-5715     </v>
          </cell>
          <cell r="C667" t="str">
            <v xml:space="preserve">PRINCIPAL 2003B                 </v>
          </cell>
          <cell r="D667">
            <v>0</v>
          </cell>
        </row>
        <row r="668">
          <cell r="B668" t="str">
            <v xml:space="preserve">30-81-5758     </v>
          </cell>
          <cell r="C668" t="str">
            <v xml:space="preserve">INTEREST - 2003 A               </v>
          </cell>
          <cell r="D668">
            <v>0</v>
          </cell>
        </row>
        <row r="669">
          <cell r="B669" t="str">
            <v xml:space="preserve">30-81-5760     </v>
          </cell>
          <cell r="C669" t="str">
            <v xml:space="preserve">INTEREST 2003B                  </v>
          </cell>
          <cell r="D669">
            <v>0</v>
          </cell>
        </row>
        <row r="670">
          <cell r="B670" t="str">
            <v xml:space="preserve">30-81-5781     </v>
          </cell>
          <cell r="C670" t="str">
            <v xml:space="preserve">BOND ISSUANCE COSTS             </v>
          </cell>
          <cell r="D670">
            <v>0</v>
          </cell>
        </row>
        <row r="673">
          <cell r="B673" t="str">
            <v xml:space="preserve">40-00-4070     </v>
          </cell>
          <cell r="C673" t="str">
            <v xml:space="preserve">INTEREST INCOME                 </v>
          </cell>
          <cell r="D673">
            <v>9.76</v>
          </cell>
        </row>
        <row r="674">
          <cell r="B674" t="str">
            <v xml:space="preserve">40-00-4083     </v>
          </cell>
          <cell r="C674" t="str">
            <v xml:space="preserve">GRANT FUNDS RECEIVED            </v>
          </cell>
          <cell r="D674">
            <v>0</v>
          </cell>
        </row>
        <row r="675">
          <cell r="B675" t="str">
            <v xml:space="preserve">40-00-4086     </v>
          </cell>
          <cell r="C675" t="str">
            <v xml:space="preserve">OPERATING TRANSFERS             </v>
          </cell>
          <cell r="D675">
            <v>0</v>
          </cell>
        </row>
        <row r="676">
          <cell r="B676" t="str">
            <v xml:space="preserve">40-00-4088     </v>
          </cell>
          <cell r="C676" t="str">
            <v xml:space="preserve">DEBT ISSUANCE - BONDS           </v>
          </cell>
          <cell r="D676">
            <v>0</v>
          </cell>
        </row>
        <row r="677">
          <cell r="B677" t="str">
            <v xml:space="preserve">40-00-4092     </v>
          </cell>
          <cell r="C677" t="str">
            <v xml:space="preserve">RENTALS - PROPERTIES            </v>
          </cell>
          <cell r="D677">
            <v>0</v>
          </cell>
        </row>
        <row r="682">
          <cell r="B682" t="str">
            <v xml:space="preserve">40-21-5201     </v>
          </cell>
          <cell r="C682" t="str">
            <v xml:space="preserve">PROFESSIONAL SERVICES           </v>
          </cell>
          <cell r="D682">
            <v>114684.65</v>
          </cell>
        </row>
        <row r="687">
          <cell r="B687" t="str">
            <v xml:space="preserve">40-24-5208     </v>
          </cell>
          <cell r="C687" t="str">
            <v xml:space="preserve">BANK CHARGES - SERVICE FEE      </v>
          </cell>
          <cell r="D687">
            <v>0</v>
          </cell>
        </row>
        <row r="688">
          <cell r="B688" t="str">
            <v xml:space="preserve">40-24-5224     </v>
          </cell>
          <cell r="C688" t="str">
            <v xml:space="preserve">PROPERTY TAX PAYMENTS           </v>
          </cell>
          <cell r="D688">
            <v>0</v>
          </cell>
        </row>
        <row r="693">
          <cell r="B693" t="str">
            <v xml:space="preserve">40-73-5237     </v>
          </cell>
          <cell r="C693" t="str">
            <v xml:space="preserve">STREET RECONSTRUCTION           </v>
          </cell>
          <cell r="D693">
            <v>41772.65</v>
          </cell>
        </row>
        <row r="698">
          <cell r="B698" t="str">
            <v xml:space="preserve">40-85-5401     </v>
          </cell>
          <cell r="C698" t="str">
            <v xml:space="preserve">BUILDING                        </v>
          </cell>
          <cell r="D698">
            <v>0</v>
          </cell>
        </row>
        <row r="699">
          <cell r="B699" t="str">
            <v xml:space="preserve">40-85-5405     </v>
          </cell>
          <cell r="C699" t="str">
            <v xml:space="preserve">LAND &amp; IMPROVEMENTS             </v>
          </cell>
          <cell r="D699">
            <v>0</v>
          </cell>
        </row>
        <row r="700">
          <cell r="B700" t="str">
            <v xml:space="preserve">40-85-5408     </v>
          </cell>
          <cell r="C700" t="str">
            <v xml:space="preserve">PURCHASE OF EQUIPMENT           </v>
          </cell>
          <cell r="D700">
            <v>-161864</v>
          </cell>
        </row>
        <row r="703">
          <cell r="B703" t="str">
            <v xml:space="preserve">50-00-4004     </v>
          </cell>
          <cell r="C703" t="str">
            <v xml:space="preserve">WATER TOWER RENTERS             </v>
          </cell>
          <cell r="D703">
            <v>3500</v>
          </cell>
        </row>
        <row r="704">
          <cell r="B704" t="str">
            <v xml:space="preserve">50-00-4062     </v>
          </cell>
          <cell r="C704" t="str">
            <v xml:space="preserve">TURN-ON FEE                     </v>
          </cell>
          <cell r="D704">
            <v>0</v>
          </cell>
        </row>
        <row r="705">
          <cell r="B705" t="str">
            <v xml:space="preserve">50-00-4064     </v>
          </cell>
          <cell r="C705" t="str">
            <v xml:space="preserve">WATER SALES                     </v>
          </cell>
          <cell r="D705">
            <v>234022.55</v>
          </cell>
        </row>
        <row r="706">
          <cell r="B706" t="str">
            <v xml:space="preserve">50-00-4065     </v>
          </cell>
          <cell r="C706" t="str">
            <v xml:space="preserve">SEWERAGE CHARGES                </v>
          </cell>
          <cell r="D706">
            <v>28134.26</v>
          </cell>
        </row>
        <row r="707">
          <cell r="B707" t="str">
            <v xml:space="preserve">50-00-4066     </v>
          </cell>
          <cell r="C707" t="str">
            <v xml:space="preserve">PENALTIES                       </v>
          </cell>
          <cell r="D707">
            <v>0</v>
          </cell>
        </row>
        <row r="708">
          <cell r="B708" t="str">
            <v xml:space="preserve">50-00-4067     </v>
          </cell>
          <cell r="C708" t="str">
            <v xml:space="preserve">WATER METER SALES               </v>
          </cell>
          <cell r="D708">
            <v>0</v>
          </cell>
        </row>
        <row r="709">
          <cell r="B709" t="str">
            <v xml:space="preserve">50-00-4074     </v>
          </cell>
          <cell r="C709" t="str">
            <v>INTEREST INCOME WATER TOWER TANK</v>
          </cell>
          <cell r="D709">
            <v>78.319999999999993</v>
          </cell>
        </row>
        <row r="710">
          <cell r="B710" t="str">
            <v xml:space="preserve">50-00-4084     </v>
          </cell>
          <cell r="C710" t="str">
            <v xml:space="preserve">ADMIN FEE - SHUT OFF LIST       </v>
          </cell>
          <cell r="D710">
            <v>0</v>
          </cell>
        </row>
        <row r="711">
          <cell r="B711" t="str">
            <v xml:space="preserve">50-00-4085     </v>
          </cell>
          <cell r="C711" t="str">
            <v xml:space="preserve">CROSS CONNECTION FEES           </v>
          </cell>
          <cell r="D711">
            <v>0</v>
          </cell>
        </row>
        <row r="712">
          <cell r="B712" t="str">
            <v xml:space="preserve">50-00-4090     </v>
          </cell>
          <cell r="C712" t="str">
            <v xml:space="preserve">MISCELLANEOUS                   </v>
          </cell>
          <cell r="D712">
            <v>0</v>
          </cell>
        </row>
        <row r="723">
          <cell r="B723" t="str">
            <v xml:space="preserve">50-24-5108     </v>
          </cell>
          <cell r="C723" t="str">
            <v xml:space="preserve">COLLECTOR                       </v>
          </cell>
          <cell r="D723">
            <v>4803.92</v>
          </cell>
        </row>
        <row r="726">
          <cell r="B726" t="str">
            <v xml:space="preserve">50-24-5272     </v>
          </cell>
          <cell r="C726" t="str">
            <v xml:space="preserve">POSTAGE                         </v>
          </cell>
          <cell r="D726">
            <v>2078.6799999999998</v>
          </cell>
        </row>
        <row r="735">
          <cell r="B735" t="str">
            <v xml:space="preserve">50-76-5165     </v>
          </cell>
          <cell r="C735" t="str">
            <v xml:space="preserve">DIRECTOR OF PUBLIC WORKS        </v>
          </cell>
          <cell r="D735">
            <v>4116.66</v>
          </cell>
        </row>
        <row r="736">
          <cell r="B736" t="str">
            <v xml:space="preserve">50-76-5170     </v>
          </cell>
          <cell r="C736" t="str">
            <v xml:space="preserve">WAGES, PW EMPLOYEES             </v>
          </cell>
          <cell r="D736">
            <v>0</v>
          </cell>
        </row>
        <row r="737">
          <cell r="B737" t="str">
            <v xml:space="preserve">50-76-5188     </v>
          </cell>
          <cell r="C737" t="str">
            <v xml:space="preserve">ADMINISTRATIVE CLERK            </v>
          </cell>
          <cell r="D737">
            <v>0</v>
          </cell>
        </row>
        <row r="740">
          <cell r="B740" t="str">
            <v xml:space="preserve">50-76-5201     </v>
          </cell>
          <cell r="C740" t="str">
            <v xml:space="preserve">PROFESSIONAL SERVICES           </v>
          </cell>
          <cell r="D740">
            <v>45985</v>
          </cell>
        </row>
        <row r="741">
          <cell r="B741" t="str">
            <v xml:space="preserve">50-76-5202     </v>
          </cell>
          <cell r="C741" t="str">
            <v xml:space="preserve">LEGAL SERVICES                  </v>
          </cell>
          <cell r="D741">
            <v>0</v>
          </cell>
        </row>
        <row r="742">
          <cell r="B742" t="str">
            <v xml:space="preserve">50-76-5203     </v>
          </cell>
          <cell r="C742" t="str">
            <v xml:space="preserve">CC INSPECTION SVS               </v>
          </cell>
          <cell r="D742">
            <v>477.5</v>
          </cell>
        </row>
        <row r="743">
          <cell r="B743" t="str">
            <v xml:space="preserve">50-76-5217     </v>
          </cell>
          <cell r="C743" t="str">
            <v xml:space="preserve">LIABILITY INSURANCE             </v>
          </cell>
          <cell r="D743">
            <v>0</v>
          </cell>
        </row>
        <row r="744">
          <cell r="B744" t="str">
            <v xml:space="preserve">50-76-5219     </v>
          </cell>
          <cell r="C744" t="str">
            <v xml:space="preserve">WORKMANS COMPENSATION INSURANCE </v>
          </cell>
          <cell r="D744">
            <v>0</v>
          </cell>
        </row>
        <row r="745">
          <cell r="B745" t="str">
            <v xml:space="preserve">50-76-5226     </v>
          </cell>
          <cell r="C745" t="str">
            <v xml:space="preserve">J.U.L.I.E.                      </v>
          </cell>
          <cell r="D745">
            <v>0</v>
          </cell>
        </row>
        <row r="746">
          <cell r="B746" t="str">
            <v xml:space="preserve">50-76-5250     </v>
          </cell>
          <cell r="C746" t="str">
            <v xml:space="preserve">50-50 FLOOD CONTROL ASSISTANCE  </v>
          </cell>
          <cell r="D746">
            <v>0</v>
          </cell>
        </row>
        <row r="747">
          <cell r="B747" t="str">
            <v xml:space="preserve">50-76-5267     </v>
          </cell>
          <cell r="C747" t="str">
            <v xml:space="preserve">RENTAL - EQUIPMENT              </v>
          </cell>
          <cell r="D747">
            <v>0</v>
          </cell>
        </row>
        <row r="748">
          <cell r="B748" t="str">
            <v xml:space="preserve">50-76-5273     </v>
          </cell>
          <cell r="C748" t="str">
            <v xml:space="preserve">LEAK DETECTION SERVICE          </v>
          </cell>
          <cell r="D748">
            <v>0</v>
          </cell>
        </row>
        <row r="749">
          <cell r="B749" t="str">
            <v xml:space="preserve">50-76-5287     </v>
          </cell>
          <cell r="C749" t="str">
            <v xml:space="preserve">GAS FOR HEATING                 </v>
          </cell>
          <cell r="D749">
            <v>701.51</v>
          </cell>
        </row>
        <row r="752">
          <cell r="B752" t="str">
            <v xml:space="preserve">50-76-5302     </v>
          </cell>
          <cell r="C752" t="str">
            <v xml:space="preserve">GAS &amp; OIL                       </v>
          </cell>
          <cell r="D752">
            <v>0</v>
          </cell>
        </row>
        <row r="753">
          <cell r="B753" t="str">
            <v xml:space="preserve">50-76-5326     </v>
          </cell>
          <cell r="C753" t="str">
            <v xml:space="preserve">SUPPLIES - TOOLS                </v>
          </cell>
          <cell r="D753">
            <v>0</v>
          </cell>
        </row>
        <row r="754">
          <cell r="B754" t="str">
            <v xml:space="preserve">50-76-5377     </v>
          </cell>
          <cell r="C754" t="str">
            <v xml:space="preserve">PURCHASES - HYDRANT             </v>
          </cell>
          <cell r="D754">
            <v>0</v>
          </cell>
        </row>
        <row r="757">
          <cell r="B757" t="str">
            <v xml:space="preserve">50-76-5409     </v>
          </cell>
          <cell r="C757" t="str">
            <v xml:space="preserve">MACHINERY/EQUIPMENT             </v>
          </cell>
          <cell r="D757">
            <v>727.12</v>
          </cell>
        </row>
        <row r="758">
          <cell r="B758" t="str">
            <v xml:space="preserve">50-76-5450     </v>
          </cell>
          <cell r="C758" t="str">
            <v xml:space="preserve">EMERGENCY WATER MAIN            </v>
          </cell>
          <cell r="D758">
            <v>5973</v>
          </cell>
        </row>
        <row r="759">
          <cell r="B759" t="str">
            <v xml:space="preserve">50-76-5453     </v>
          </cell>
          <cell r="C759" t="str">
            <v xml:space="preserve">IMPROVEMENTS-WATER MAIN         </v>
          </cell>
          <cell r="D759">
            <v>0</v>
          </cell>
        </row>
        <row r="762">
          <cell r="B762" t="str">
            <v xml:space="preserve">50-76-6810     </v>
          </cell>
          <cell r="C762" t="str">
            <v xml:space="preserve">COST OF WATER PURCHASED         </v>
          </cell>
          <cell r="D762">
            <v>188338.35</v>
          </cell>
        </row>
        <row r="765">
          <cell r="B765" t="str">
            <v xml:space="preserve">50-76-6827     </v>
          </cell>
          <cell r="C765" t="str">
            <v xml:space="preserve">REPAIR/MAINT - MAINS            </v>
          </cell>
          <cell r="D765">
            <v>1263</v>
          </cell>
        </row>
        <row r="766">
          <cell r="B766" t="str">
            <v xml:space="preserve">50-76-6829     </v>
          </cell>
          <cell r="C766" t="str">
            <v xml:space="preserve">REPAIR/MAINT - METERS           </v>
          </cell>
          <cell r="D766">
            <v>0</v>
          </cell>
        </row>
        <row r="767">
          <cell r="B767" t="str">
            <v xml:space="preserve">50-76-6830     </v>
          </cell>
          <cell r="C767" t="str">
            <v xml:space="preserve">REPAIR/MAINT - METER PARTS      </v>
          </cell>
          <cell r="D767">
            <v>15673.49</v>
          </cell>
        </row>
        <row r="768">
          <cell r="B768" t="str">
            <v xml:space="preserve">50-76-6831     </v>
          </cell>
          <cell r="C768" t="str">
            <v xml:space="preserve">REPAIR/MAINT - HYDRANTS         </v>
          </cell>
          <cell r="D768">
            <v>5553</v>
          </cell>
        </row>
        <row r="769">
          <cell r="B769" t="str">
            <v xml:space="preserve">50-76-6833     </v>
          </cell>
          <cell r="C769" t="str">
            <v xml:space="preserve">REPAIR/MAINT - WATER TANK       </v>
          </cell>
          <cell r="D769">
            <v>1490</v>
          </cell>
        </row>
        <row r="770">
          <cell r="B770" t="str">
            <v xml:space="preserve">50-76-6840     </v>
          </cell>
          <cell r="C770" t="str">
            <v xml:space="preserve">IEPA-NPDES PERMIT               </v>
          </cell>
          <cell r="D770">
            <v>0</v>
          </cell>
        </row>
        <row r="781">
          <cell r="B781" t="str">
            <v xml:space="preserve">50-78-5206     </v>
          </cell>
          <cell r="C781" t="str">
            <v xml:space="preserve">STREET SWEEPER                  </v>
          </cell>
          <cell r="D781">
            <v>0</v>
          </cell>
        </row>
        <row r="782">
          <cell r="B782" t="str">
            <v xml:space="preserve">50-78-5234     </v>
          </cell>
          <cell r="C782" t="str">
            <v xml:space="preserve">MAINTENANCE - MATERIAL          </v>
          </cell>
          <cell r="D782">
            <v>0</v>
          </cell>
        </row>
        <row r="783">
          <cell r="B783" t="str">
            <v xml:space="preserve">50-78-5240     </v>
          </cell>
          <cell r="C783" t="str">
            <v xml:space="preserve">REPAIR/MAINT - BUILDING         </v>
          </cell>
          <cell r="D783">
            <v>0</v>
          </cell>
        </row>
        <row r="784">
          <cell r="B784" t="str">
            <v xml:space="preserve">50-78-5281     </v>
          </cell>
          <cell r="C784" t="str">
            <v xml:space="preserve">REPAIR/MAINT - SEWER SYSTEM     </v>
          </cell>
          <cell r="D784">
            <v>6295</v>
          </cell>
        </row>
        <row r="787">
          <cell r="B787" t="str">
            <v xml:space="preserve">50-78-5302     </v>
          </cell>
          <cell r="C787" t="str">
            <v xml:space="preserve">GAS / OIL                       </v>
          </cell>
          <cell r="D787">
            <v>0</v>
          </cell>
        </row>
        <row r="788">
          <cell r="B788" t="str">
            <v xml:space="preserve">50-78-5326     </v>
          </cell>
          <cell r="C788" t="str">
            <v xml:space="preserve">TOOLS &amp; SUPPLIES                </v>
          </cell>
          <cell r="D78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CY2182"/>
    </sheetNames>
    <sheetDataSet>
      <sheetData sheetId="0">
        <row r="1">
          <cell r="B1" t="str">
            <v>G/L Number</v>
          </cell>
          <cell r="C1" t="str">
            <v xml:space="preserve">Account Title      </v>
          </cell>
          <cell r="D1" t="str">
            <v>Rev/Exp MTD</v>
          </cell>
        </row>
        <row r="4">
          <cell r="B4" t="str">
            <v xml:space="preserve">01-00-4001     </v>
          </cell>
          <cell r="C4" t="str">
            <v xml:space="preserve">PROPERTY TAXES - GENERAL FUND   </v>
          </cell>
          <cell r="D4">
            <v>0</v>
          </cell>
        </row>
        <row r="5">
          <cell r="B5" t="str">
            <v xml:space="preserve">01-00-4001.2   </v>
          </cell>
          <cell r="C5" t="str">
            <v>PROPERTY TAXES - FIRE PROTECTION</v>
          </cell>
          <cell r="D5">
            <v>0</v>
          </cell>
        </row>
        <row r="6">
          <cell r="B6" t="str">
            <v xml:space="preserve">01-00-4001.4   </v>
          </cell>
          <cell r="C6" t="str">
            <v>PROPERTY TAXES - STREET &amp; BRIDGE</v>
          </cell>
          <cell r="D6">
            <v>0</v>
          </cell>
        </row>
        <row r="7">
          <cell r="B7" t="str">
            <v xml:space="preserve">01-00-4001.5   </v>
          </cell>
          <cell r="C7" t="str">
            <v xml:space="preserve">PROPERTY TAXES - LIABILITY INS  </v>
          </cell>
          <cell r="D7">
            <v>0</v>
          </cell>
        </row>
        <row r="8">
          <cell r="B8" t="str">
            <v xml:space="preserve">01-00-4001.61  </v>
          </cell>
          <cell r="C8" t="str">
            <v xml:space="preserve">PROPERTY TAXES - FIRE PENSION   </v>
          </cell>
          <cell r="D8">
            <v>0</v>
          </cell>
        </row>
        <row r="9">
          <cell r="B9" t="str">
            <v xml:space="preserve">01-00-4001.62  </v>
          </cell>
          <cell r="C9" t="str">
            <v xml:space="preserve">PROPERTY TAXES - POLICE PENSION </v>
          </cell>
          <cell r="D9">
            <v>0</v>
          </cell>
        </row>
        <row r="10">
          <cell r="B10" t="str">
            <v xml:space="preserve">01-00-4001.8   </v>
          </cell>
          <cell r="C10" t="str">
            <v xml:space="preserve">PROPERTY TAXES - AUDITING       </v>
          </cell>
          <cell r="D10">
            <v>0</v>
          </cell>
        </row>
        <row r="11">
          <cell r="B11" t="str">
            <v xml:space="preserve">01-00-4001.9   </v>
          </cell>
          <cell r="C11" t="str">
            <v xml:space="preserve">PROPERTY TAXES - POLICE PRTCTN  </v>
          </cell>
          <cell r="D11">
            <v>0</v>
          </cell>
        </row>
        <row r="12">
          <cell r="B12" t="str">
            <v xml:space="preserve">01-00-4002     </v>
          </cell>
          <cell r="C12" t="str">
            <v xml:space="preserve">SALES TAXES                     </v>
          </cell>
          <cell r="D12">
            <v>352084.03</v>
          </cell>
        </row>
        <row r="13">
          <cell r="B13" t="str">
            <v xml:space="preserve">01-00-4005     </v>
          </cell>
          <cell r="C13" t="str">
            <v xml:space="preserve">UTILITY TAX - ELECTRIC          </v>
          </cell>
          <cell r="D13">
            <v>94383.06</v>
          </cell>
        </row>
        <row r="14">
          <cell r="B14" t="str">
            <v xml:space="preserve">01-00-4006     </v>
          </cell>
          <cell r="C14" t="str">
            <v xml:space="preserve">UTILITY TAX - GAS               </v>
          </cell>
          <cell r="D14">
            <v>15597.73</v>
          </cell>
        </row>
        <row r="15">
          <cell r="B15" t="str">
            <v xml:space="preserve">01-00-4007     </v>
          </cell>
          <cell r="C15" t="str">
            <v xml:space="preserve">UTILITY TAX - TELEPHONE         </v>
          </cell>
          <cell r="D15">
            <v>19966.990000000002</v>
          </cell>
        </row>
        <row r="16">
          <cell r="B16" t="str">
            <v xml:space="preserve">01-00-4007.1   </v>
          </cell>
          <cell r="C16" t="str">
            <v xml:space="preserve">ALARM SYSTEM FEES - ADT         </v>
          </cell>
          <cell r="D16">
            <v>0</v>
          </cell>
        </row>
        <row r="17">
          <cell r="B17" t="str">
            <v xml:space="preserve">01-00-4009     </v>
          </cell>
          <cell r="C17" t="str">
            <v xml:space="preserve">AT&amp;T COMMUNICATIONS             </v>
          </cell>
          <cell r="D17">
            <v>0</v>
          </cell>
        </row>
        <row r="18">
          <cell r="B18" t="str">
            <v xml:space="preserve">01-00-4010     </v>
          </cell>
          <cell r="C18" t="str">
            <v xml:space="preserve">CABLE SERVICES                  </v>
          </cell>
          <cell r="D18">
            <v>0</v>
          </cell>
        </row>
        <row r="19">
          <cell r="B19" t="str">
            <v xml:space="preserve">01-00-4011     </v>
          </cell>
          <cell r="C19" t="str">
            <v xml:space="preserve">VIDEO GAMING TAX                </v>
          </cell>
          <cell r="D19">
            <v>8006.33</v>
          </cell>
        </row>
        <row r="20">
          <cell r="B20" t="str">
            <v xml:space="preserve">01-00-4012     </v>
          </cell>
          <cell r="C20" t="str">
            <v xml:space="preserve">AUTO RENTAL TAX                 </v>
          </cell>
          <cell r="D20">
            <v>5.9</v>
          </cell>
        </row>
        <row r="21">
          <cell r="B21" t="str">
            <v xml:space="preserve">01-00-4013     </v>
          </cell>
          <cell r="C21" t="str">
            <v xml:space="preserve">USE TAX                         </v>
          </cell>
          <cell r="D21">
            <v>0</v>
          </cell>
        </row>
        <row r="22">
          <cell r="B22" t="str">
            <v>01-00-4021</v>
          </cell>
          <cell r="C22" t="str">
            <v xml:space="preserve">STATE INCOME TAX                </v>
          </cell>
          <cell r="D22">
            <v>51932.67</v>
          </cell>
        </row>
        <row r="23">
          <cell r="B23" t="str">
            <v>01-00-4022</v>
          </cell>
          <cell r="C23" t="str">
            <v xml:space="preserve">REPLACEMENT TAX                 </v>
          </cell>
          <cell r="D23">
            <v>29852.76</v>
          </cell>
        </row>
        <row r="24">
          <cell r="B24" t="str">
            <v xml:space="preserve">01-00-4028     </v>
          </cell>
          <cell r="C24" t="str">
            <v xml:space="preserve">OTHER INTERGOVERNMENTAL         </v>
          </cell>
          <cell r="D24">
            <v>0</v>
          </cell>
        </row>
        <row r="25">
          <cell r="B25" t="str">
            <v xml:space="preserve">01-00-4030     </v>
          </cell>
          <cell r="C25" t="str">
            <v xml:space="preserve">LIQUOR LICENSES                 </v>
          </cell>
          <cell r="D25">
            <v>0</v>
          </cell>
        </row>
        <row r="26">
          <cell r="B26" t="str">
            <v xml:space="preserve">01-00-4031     </v>
          </cell>
          <cell r="C26" t="str">
            <v xml:space="preserve">BUSINESS LICENSES               </v>
          </cell>
          <cell r="D26">
            <v>0</v>
          </cell>
        </row>
        <row r="27">
          <cell r="B27" t="str">
            <v xml:space="preserve">01-00-4032     </v>
          </cell>
          <cell r="C27" t="str">
            <v xml:space="preserve">VEHICLE LICENSES                </v>
          </cell>
          <cell r="D27">
            <v>800</v>
          </cell>
        </row>
        <row r="28">
          <cell r="B28" t="str">
            <v xml:space="preserve">01-00-4033     </v>
          </cell>
          <cell r="C28" t="str">
            <v xml:space="preserve">DOGS AND CATS TAGS              </v>
          </cell>
          <cell r="D28">
            <v>5</v>
          </cell>
        </row>
        <row r="29">
          <cell r="B29" t="str">
            <v xml:space="preserve">01-00-4035     </v>
          </cell>
          <cell r="C29" t="str">
            <v xml:space="preserve">NSF CHARGE                      </v>
          </cell>
          <cell r="D29">
            <v>0</v>
          </cell>
        </row>
        <row r="30">
          <cell r="B30" t="str">
            <v xml:space="preserve">01-00-4039     </v>
          </cell>
          <cell r="C30" t="str">
            <v xml:space="preserve">CONTRACTORS REGISTRATION        </v>
          </cell>
          <cell r="D30">
            <v>1700</v>
          </cell>
        </row>
        <row r="31">
          <cell r="B31" t="str">
            <v xml:space="preserve">01-00-4040     </v>
          </cell>
          <cell r="C31" t="str">
            <v xml:space="preserve">BUILDING PERMITS                </v>
          </cell>
          <cell r="D31">
            <v>4000</v>
          </cell>
        </row>
        <row r="32">
          <cell r="B32" t="str">
            <v xml:space="preserve">01-00-4041     </v>
          </cell>
          <cell r="C32" t="str">
            <v xml:space="preserve">ELECTRICAL PERMITS              </v>
          </cell>
          <cell r="D32">
            <v>2620</v>
          </cell>
        </row>
        <row r="33">
          <cell r="B33" t="str">
            <v xml:space="preserve">01-00-4042     </v>
          </cell>
          <cell r="C33" t="str">
            <v xml:space="preserve">PLUMBING PERMITS                </v>
          </cell>
          <cell r="D33">
            <v>1012</v>
          </cell>
        </row>
        <row r="34">
          <cell r="B34" t="str">
            <v xml:space="preserve">01-00-4044     </v>
          </cell>
          <cell r="C34" t="str">
            <v xml:space="preserve">SITE PLAN APPLICATION FEE       </v>
          </cell>
          <cell r="D34">
            <v>0</v>
          </cell>
        </row>
        <row r="35">
          <cell r="B35" t="str">
            <v xml:space="preserve">01-00-4045     </v>
          </cell>
          <cell r="C35" t="str">
            <v xml:space="preserve">OCCUPANCY INSPECTIONS           </v>
          </cell>
          <cell r="D35">
            <v>1450</v>
          </cell>
        </row>
        <row r="36">
          <cell r="B36" t="str">
            <v xml:space="preserve">01-00-4045.1   </v>
          </cell>
          <cell r="C36" t="str">
            <v xml:space="preserve">BLDG - TRANSFER FEES            </v>
          </cell>
          <cell r="D36">
            <v>1750</v>
          </cell>
        </row>
        <row r="37">
          <cell r="B37" t="str">
            <v xml:space="preserve">01-00-4046     </v>
          </cell>
          <cell r="C37" t="str">
            <v xml:space="preserve">ELEVATOR INSPECTIONS            </v>
          </cell>
          <cell r="D37">
            <v>66</v>
          </cell>
        </row>
        <row r="38">
          <cell r="B38" t="str">
            <v xml:space="preserve">01-00-4047     </v>
          </cell>
          <cell r="C38" t="str">
            <v xml:space="preserve">ZONING FEES                     </v>
          </cell>
          <cell r="D38">
            <v>0</v>
          </cell>
        </row>
        <row r="39">
          <cell r="B39" t="str">
            <v xml:space="preserve">01-00-4049     </v>
          </cell>
          <cell r="C39" t="str">
            <v xml:space="preserve">HEALTH INSPECTIONS              </v>
          </cell>
          <cell r="D39">
            <v>200</v>
          </cell>
        </row>
        <row r="40">
          <cell r="B40" t="str">
            <v xml:space="preserve">01-00-4050     </v>
          </cell>
          <cell r="C40" t="str">
            <v xml:space="preserve">TRAFFIC FINES                   </v>
          </cell>
          <cell r="D40">
            <v>21110.799999999999</v>
          </cell>
        </row>
        <row r="41">
          <cell r="B41" t="str">
            <v xml:space="preserve">01-00-4050.1   </v>
          </cell>
          <cell r="C41" t="str">
            <v xml:space="preserve">PD ADJUDICATION                 </v>
          </cell>
          <cell r="D41">
            <v>1850</v>
          </cell>
        </row>
        <row r="42">
          <cell r="B42" t="str">
            <v xml:space="preserve">01-00-4051.1   </v>
          </cell>
          <cell r="C42" t="str">
            <v xml:space="preserve">BLDING DEPT CODE VIOLATIONS     </v>
          </cell>
          <cell r="D42">
            <v>250</v>
          </cell>
        </row>
        <row r="43">
          <cell r="B43" t="str">
            <v>01-00-4053</v>
          </cell>
          <cell r="C43" t="str">
            <v xml:space="preserve">IMMOBILIZATION                  </v>
          </cell>
          <cell r="D43">
            <v>350</v>
          </cell>
        </row>
        <row r="44">
          <cell r="B44" t="str">
            <v xml:space="preserve">01-00-4054     </v>
          </cell>
          <cell r="C44" t="str">
            <v xml:space="preserve">SPECIAL USE FEE                 </v>
          </cell>
          <cell r="D44">
            <v>0</v>
          </cell>
        </row>
        <row r="45">
          <cell r="B45" t="str">
            <v xml:space="preserve">01-00-4055     </v>
          </cell>
          <cell r="C45" t="str">
            <v xml:space="preserve">PW DEPT MISC REVENUES           </v>
          </cell>
          <cell r="D45">
            <v>0</v>
          </cell>
        </row>
        <row r="46">
          <cell r="B46" t="str">
            <v xml:space="preserve">01-00-4057     </v>
          </cell>
          <cell r="C46" t="str">
            <v xml:space="preserve">GARAGE SALES PERMIT FEE         </v>
          </cell>
          <cell r="D46">
            <v>0</v>
          </cell>
        </row>
        <row r="47">
          <cell r="B47" t="str">
            <v xml:space="preserve">01-00-4059     </v>
          </cell>
          <cell r="C47" t="str">
            <v xml:space="preserve">JURY DUTY/SUBPOENA              </v>
          </cell>
          <cell r="D47">
            <v>0</v>
          </cell>
        </row>
        <row r="48">
          <cell r="B48" t="str">
            <v xml:space="preserve">01-00-4061     </v>
          </cell>
          <cell r="C48" t="str">
            <v xml:space="preserve">HOSPITAL MEDICAL BILLINGS       </v>
          </cell>
          <cell r="D48">
            <v>0</v>
          </cell>
        </row>
        <row r="49">
          <cell r="B49" t="str">
            <v xml:space="preserve">01-00-4061.1   </v>
          </cell>
          <cell r="C49" t="str">
            <v xml:space="preserve">LOYOLA-HOSP MEDICAL             </v>
          </cell>
          <cell r="D49">
            <v>0</v>
          </cell>
        </row>
        <row r="50">
          <cell r="B50" t="str">
            <v xml:space="preserve">01-00-4061.2   </v>
          </cell>
          <cell r="C50" t="str">
            <v xml:space="preserve">HINES-HOSP MEDICAL              </v>
          </cell>
          <cell r="D50">
            <v>0</v>
          </cell>
        </row>
        <row r="51">
          <cell r="B51" t="str">
            <v xml:space="preserve">01-00-4062     </v>
          </cell>
          <cell r="C51" t="str">
            <v xml:space="preserve">FIRE SUPPRESSION SERVICES       </v>
          </cell>
          <cell r="D51">
            <v>0</v>
          </cell>
        </row>
        <row r="52">
          <cell r="B52" t="str">
            <v xml:space="preserve">01-00-4062.1   </v>
          </cell>
          <cell r="C52" t="str">
            <v xml:space="preserve">LOYOLA-FIRE SUPPRESSION         </v>
          </cell>
          <cell r="D52">
            <v>0</v>
          </cell>
        </row>
        <row r="53">
          <cell r="B53" t="str">
            <v xml:space="preserve">01-00-4062.3   </v>
          </cell>
          <cell r="C53" t="str">
            <v xml:space="preserve">MADDEN-FIRE SUPPRESSION         </v>
          </cell>
          <cell r="D53">
            <v>0</v>
          </cell>
        </row>
        <row r="54">
          <cell r="B54" t="str">
            <v xml:space="preserve">01-00-4068     </v>
          </cell>
          <cell r="C54" t="str">
            <v xml:space="preserve">AMBULANCE CHARGES               </v>
          </cell>
          <cell r="D54">
            <v>87279.95</v>
          </cell>
        </row>
        <row r="55">
          <cell r="B55" t="str">
            <v xml:space="preserve">01-00-4070     </v>
          </cell>
          <cell r="C55" t="str">
            <v xml:space="preserve">INTEREST INCOME                 </v>
          </cell>
          <cell r="D55">
            <v>132.9</v>
          </cell>
        </row>
        <row r="56">
          <cell r="B56" t="str">
            <v xml:space="preserve">01-00-4080     </v>
          </cell>
          <cell r="C56" t="str">
            <v>REIMBURSEMENT OF VILLAGE EXPENSE</v>
          </cell>
          <cell r="D56">
            <v>9326.51</v>
          </cell>
        </row>
        <row r="57">
          <cell r="B57" t="str">
            <v xml:space="preserve">01-00-4083     </v>
          </cell>
          <cell r="C57" t="str">
            <v xml:space="preserve">GRANT FUNDS REC'D - ILLINOIS    </v>
          </cell>
          <cell r="D57">
            <v>0</v>
          </cell>
        </row>
        <row r="58">
          <cell r="B58" t="str">
            <v xml:space="preserve">01-00-4083.1   </v>
          </cell>
          <cell r="C58" t="str">
            <v xml:space="preserve">GRANT FUNDS REC'D - FEDERAL     </v>
          </cell>
          <cell r="D58">
            <v>0</v>
          </cell>
        </row>
        <row r="59">
          <cell r="B59" t="str">
            <v xml:space="preserve">01-00-4085     </v>
          </cell>
          <cell r="C59" t="str">
            <v xml:space="preserve">POLICE MISC. REVENUE            </v>
          </cell>
          <cell r="D59">
            <v>11693.64</v>
          </cell>
        </row>
        <row r="60">
          <cell r="B60" t="str">
            <v xml:space="preserve">01-00-4085.1   </v>
          </cell>
          <cell r="C60" t="str">
            <v xml:space="preserve">POLICE OVERTIME REIMBURSEMENT   </v>
          </cell>
          <cell r="D60">
            <v>0</v>
          </cell>
        </row>
        <row r="61">
          <cell r="B61" t="str">
            <v xml:space="preserve">01-00-4086.1   </v>
          </cell>
          <cell r="C61" t="str">
            <v xml:space="preserve">OPERATING TRANSFERS OUT         </v>
          </cell>
          <cell r="D61">
            <v>0</v>
          </cell>
        </row>
        <row r="62">
          <cell r="B62" t="str">
            <v xml:space="preserve">01-00-4091     </v>
          </cell>
          <cell r="C62" t="str">
            <v xml:space="preserve">ALARM SYS REBATES               </v>
          </cell>
          <cell r="D62">
            <v>0</v>
          </cell>
        </row>
        <row r="63">
          <cell r="B63" t="str">
            <v xml:space="preserve">01-00-4092     </v>
          </cell>
          <cell r="C63" t="str">
            <v xml:space="preserve">RENTAL INCOME                   </v>
          </cell>
          <cell r="D63">
            <v>0</v>
          </cell>
        </row>
        <row r="64">
          <cell r="B64" t="str">
            <v xml:space="preserve">01-00-4093     </v>
          </cell>
          <cell r="C64" t="str">
            <v xml:space="preserve">TOWING AND STORAGE              </v>
          </cell>
          <cell r="D64">
            <v>6380</v>
          </cell>
        </row>
        <row r="65">
          <cell r="B65" t="str">
            <v xml:space="preserve">01-00-4094     </v>
          </cell>
          <cell r="C65" t="str">
            <v xml:space="preserve">SALE OF VILLAGE PROPERTY        </v>
          </cell>
          <cell r="D65">
            <v>0</v>
          </cell>
        </row>
        <row r="66">
          <cell r="B66" t="str">
            <v xml:space="preserve">01-00-4095     </v>
          </cell>
          <cell r="C66" t="str">
            <v xml:space="preserve">DAMAGE TO PROPERTY              </v>
          </cell>
          <cell r="D66">
            <v>1868.35</v>
          </cell>
        </row>
        <row r="67">
          <cell r="B67" t="str">
            <v xml:space="preserve">01-00-4096     </v>
          </cell>
          <cell r="C67" t="str">
            <v xml:space="preserve">FIRE DEPT MISC REVENUES         </v>
          </cell>
          <cell r="D67">
            <v>0</v>
          </cell>
        </row>
        <row r="68">
          <cell r="B68" t="str">
            <v xml:space="preserve">01-00-4098     </v>
          </cell>
          <cell r="C68" t="str">
            <v xml:space="preserve">MISCELLANEOUS                   </v>
          </cell>
          <cell r="D68">
            <v>0</v>
          </cell>
        </row>
        <row r="75">
          <cell r="B75">
            <v>1169528</v>
          </cell>
          <cell r="C75" t="str">
            <v xml:space="preserve">PRESIDENT/MAYOR                 </v>
          </cell>
          <cell r="D75">
            <v>0</v>
          </cell>
        </row>
        <row r="76">
          <cell r="B76">
            <v>1169893</v>
          </cell>
          <cell r="C76" t="str">
            <v xml:space="preserve">ADMINISTRATIVE ASSISTANT        </v>
          </cell>
          <cell r="D76">
            <v>0</v>
          </cell>
        </row>
        <row r="77">
          <cell r="B77">
            <v>1170258</v>
          </cell>
          <cell r="C77" t="str">
            <v xml:space="preserve">TRUSTEES                        </v>
          </cell>
          <cell r="D77">
            <v>0</v>
          </cell>
        </row>
        <row r="78">
          <cell r="B78">
            <v>1176102</v>
          </cell>
          <cell r="C78" t="str">
            <v xml:space="preserve">LIQUOR COMMISSIONER             </v>
          </cell>
          <cell r="D78">
            <v>0</v>
          </cell>
        </row>
        <row r="81">
          <cell r="B81" t="str">
            <v>01-21-5201</v>
          </cell>
          <cell r="C81" t="str">
            <v xml:space="preserve">PROFESSIONAL SERVICES           </v>
          </cell>
          <cell r="D81">
            <v>885</v>
          </cell>
        </row>
        <row r="82">
          <cell r="B82" t="str">
            <v>01-21-5202</v>
          </cell>
          <cell r="C82" t="str">
            <v xml:space="preserve">LEGAL &amp; PROFESSIONAL SERVICES   </v>
          </cell>
          <cell r="D82">
            <v>14255</v>
          </cell>
        </row>
        <row r="83">
          <cell r="B83" t="str">
            <v>01-21-5205</v>
          </cell>
          <cell r="C83" t="str">
            <v xml:space="preserve">TELEPHONE                       </v>
          </cell>
          <cell r="D83">
            <v>693.88</v>
          </cell>
        </row>
        <row r="84">
          <cell r="B84" t="str">
            <v>01-21-5211</v>
          </cell>
          <cell r="C84" t="str">
            <v>NEWSLETTER - PRINTING &amp; SUPPLIES</v>
          </cell>
          <cell r="D84">
            <v>4613.38</v>
          </cell>
        </row>
        <row r="85">
          <cell r="B85" t="str">
            <v>01-21-5217</v>
          </cell>
          <cell r="C85" t="str">
            <v xml:space="preserve">LIABILITY INSURANCE             </v>
          </cell>
          <cell r="D85">
            <v>58566.68</v>
          </cell>
        </row>
        <row r="86">
          <cell r="B86" t="str">
            <v>01-21-5219</v>
          </cell>
          <cell r="C86" t="str">
            <v xml:space="preserve">WORKER'S COMPENSATION INSURANCE </v>
          </cell>
          <cell r="D86">
            <v>362.57</v>
          </cell>
        </row>
        <row r="87">
          <cell r="B87" t="str">
            <v>01-21-5253</v>
          </cell>
          <cell r="C87" t="str">
            <v xml:space="preserve">SEMINARS/CONFERENCES - MAYOR    </v>
          </cell>
          <cell r="D87">
            <v>0</v>
          </cell>
        </row>
        <row r="88">
          <cell r="B88" t="str">
            <v xml:space="preserve">01-21-5253.1   </v>
          </cell>
          <cell r="C88" t="str">
            <v>SEMINARS/CONFERENCES - TRUSTEE'S</v>
          </cell>
          <cell r="D88">
            <v>0</v>
          </cell>
        </row>
        <row r="89">
          <cell r="B89" t="str">
            <v>01-21-5257</v>
          </cell>
          <cell r="C89" t="str">
            <v xml:space="preserve">LOCAL CIVIC EVENTS              </v>
          </cell>
          <cell r="D89">
            <v>100</v>
          </cell>
        </row>
        <row r="90">
          <cell r="B90" t="str">
            <v>01-21-5258</v>
          </cell>
          <cell r="C90" t="str">
            <v xml:space="preserve">COMMUNITY FOOD PANTRY           </v>
          </cell>
          <cell r="D90">
            <v>0</v>
          </cell>
        </row>
        <row r="91">
          <cell r="B91" t="str">
            <v>01-21-5271</v>
          </cell>
          <cell r="C91" t="str">
            <v xml:space="preserve">DUES &amp; PUBLICATIONS             </v>
          </cell>
          <cell r="D91">
            <v>0</v>
          </cell>
        </row>
        <row r="92">
          <cell r="B92" t="str">
            <v>01-21-5275</v>
          </cell>
          <cell r="C92" t="str">
            <v xml:space="preserve">EMPLOYEE HEALTH CARE PLAN       </v>
          </cell>
          <cell r="D92">
            <v>3253.84</v>
          </cell>
        </row>
        <row r="93">
          <cell r="B93" t="str">
            <v xml:space="preserve">01-21-5275.2   </v>
          </cell>
          <cell r="C93" t="str">
            <v xml:space="preserve">EMPLOYEE LIFE INSURANCE         </v>
          </cell>
          <cell r="D93">
            <v>19.75</v>
          </cell>
        </row>
        <row r="94">
          <cell r="B94" t="str">
            <v xml:space="preserve">01-21-5275.3   </v>
          </cell>
          <cell r="C94" t="str">
            <v xml:space="preserve">EMPLOYEE VISION INSURANCE       </v>
          </cell>
          <cell r="D94">
            <v>29.16</v>
          </cell>
        </row>
        <row r="95">
          <cell r="B95" t="str">
            <v xml:space="preserve">01-21-5275.4   </v>
          </cell>
          <cell r="C95" t="str">
            <v xml:space="preserve">DENTAL INSURANCE - 7/1/06       </v>
          </cell>
          <cell r="D95">
            <v>151.94</v>
          </cell>
        </row>
        <row r="96">
          <cell r="B96" t="str">
            <v>01-21-5276</v>
          </cell>
          <cell r="C96" t="str">
            <v xml:space="preserve">RETIREE HEALTH CARE PLAN        </v>
          </cell>
          <cell r="D96">
            <v>267</v>
          </cell>
        </row>
        <row r="97">
          <cell r="B97" t="str">
            <v xml:space="preserve">01-21-5276.4   </v>
          </cell>
          <cell r="C97" t="str">
            <v xml:space="preserve">RETIREE DENTAL INS - 7/1/06     </v>
          </cell>
          <cell r="D97">
            <v>82.48</v>
          </cell>
        </row>
        <row r="100">
          <cell r="B100" t="str">
            <v>01-21-5302</v>
          </cell>
          <cell r="C100" t="str">
            <v xml:space="preserve">GAS/OIL                         </v>
          </cell>
          <cell r="D100">
            <v>0</v>
          </cell>
        </row>
        <row r="101">
          <cell r="B101" t="str">
            <v>01-21-5310</v>
          </cell>
          <cell r="C101" t="str">
            <v xml:space="preserve">FLOWERS - BEREAVEMENT           </v>
          </cell>
          <cell r="D101">
            <v>0</v>
          </cell>
        </row>
        <row r="102">
          <cell r="B102" t="str">
            <v>01-21-5316</v>
          </cell>
          <cell r="C102" t="str">
            <v xml:space="preserve">OFFICE EXPENSE                  </v>
          </cell>
          <cell r="D102">
            <v>202.3</v>
          </cell>
        </row>
        <row r="103">
          <cell r="B103" t="str">
            <v>01-21-5350</v>
          </cell>
          <cell r="C103" t="str">
            <v xml:space="preserve">R&amp;M MOTOR EQUIPMENT             </v>
          </cell>
          <cell r="D103">
            <v>0</v>
          </cell>
        </row>
        <row r="108">
          <cell r="B108">
            <v>1174642</v>
          </cell>
          <cell r="C108" t="str">
            <v xml:space="preserve">VILLAGE CLERK                   </v>
          </cell>
          <cell r="D108">
            <v>0</v>
          </cell>
        </row>
        <row r="111">
          <cell r="B111" t="str">
            <v>01-22-5202</v>
          </cell>
          <cell r="C111" t="str">
            <v xml:space="preserve">LEGAL PROFESSIONAL SERVICES     </v>
          </cell>
          <cell r="D111">
            <v>2925</v>
          </cell>
        </row>
        <row r="112">
          <cell r="B112" t="str">
            <v>01-22-5205</v>
          </cell>
          <cell r="C112" t="str">
            <v xml:space="preserve">TELEPHONE                       </v>
          </cell>
          <cell r="D112">
            <v>82.19</v>
          </cell>
        </row>
        <row r="113">
          <cell r="B113" t="str">
            <v>01-22-5217</v>
          </cell>
          <cell r="C113" t="str">
            <v xml:space="preserve">GENERAL LIABILITY INSURANCE     </v>
          </cell>
          <cell r="D113">
            <v>7457.12</v>
          </cell>
        </row>
        <row r="114">
          <cell r="B114" t="str">
            <v>01-22-5219</v>
          </cell>
          <cell r="C114" t="str">
            <v xml:space="preserve">WORKER'S COMP. INSURANCE        </v>
          </cell>
          <cell r="D114">
            <v>419.94</v>
          </cell>
        </row>
        <row r="115">
          <cell r="B115" t="str">
            <v>01-22-5253</v>
          </cell>
          <cell r="C115" t="str">
            <v xml:space="preserve">SEMINARS &amp; CONFERENCES          </v>
          </cell>
          <cell r="D115">
            <v>0</v>
          </cell>
        </row>
        <row r="116">
          <cell r="B116" t="str">
            <v>01-22-5255</v>
          </cell>
          <cell r="C116" t="str">
            <v xml:space="preserve">TRAVEL EXPENSE                  </v>
          </cell>
          <cell r="D116">
            <v>0</v>
          </cell>
        </row>
        <row r="117">
          <cell r="B117" t="str">
            <v>01-22-5270</v>
          </cell>
          <cell r="C117" t="str">
            <v xml:space="preserve">NEWSPAPER NOTICES               </v>
          </cell>
          <cell r="D117">
            <v>0</v>
          </cell>
        </row>
        <row r="118">
          <cell r="B118" t="str">
            <v>01-22-5271</v>
          </cell>
          <cell r="C118" t="str">
            <v xml:space="preserve">DUES &amp; PUBLICATIONS             </v>
          </cell>
          <cell r="D118">
            <v>0</v>
          </cell>
        </row>
        <row r="119">
          <cell r="B119">
            <v>1231621</v>
          </cell>
          <cell r="C119" t="str">
            <v xml:space="preserve">POSTAGE                         </v>
          </cell>
          <cell r="D119">
            <v>0</v>
          </cell>
        </row>
        <row r="120">
          <cell r="B120" t="str">
            <v>01-22-5286</v>
          </cell>
          <cell r="C120" t="str">
            <v xml:space="preserve">SUPPLEMENT TO MUNICIPAL CODE    </v>
          </cell>
          <cell r="D120">
            <v>0</v>
          </cell>
        </row>
        <row r="123">
          <cell r="B123" t="str">
            <v>01-22-5316</v>
          </cell>
          <cell r="C123" t="str">
            <v xml:space="preserve">OFFICE SUPPLIES                 </v>
          </cell>
          <cell r="D123">
            <v>0</v>
          </cell>
        </row>
        <row r="126">
          <cell r="B126" t="str">
            <v>01-22-5411</v>
          </cell>
          <cell r="C126" t="str">
            <v xml:space="preserve">OFFICE EQUIPMENT                </v>
          </cell>
          <cell r="D126">
            <v>0</v>
          </cell>
        </row>
        <row r="131">
          <cell r="B131" t="str">
            <v>01-23-5123</v>
          </cell>
          <cell r="C131" t="str">
            <v xml:space="preserve">ZONING &amp; PLANNING COMMISSION    </v>
          </cell>
          <cell r="D131">
            <v>0</v>
          </cell>
        </row>
        <row r="134">
          <cell r="B134" t="str">
            <v>01-23-5201</v>
          </cell>
          <cell r="C134" t="str">
            <v xml:space="preserve">PROFESSIONAL SERVICES           </v>
          </cell>
          <cell r="D134">
            <v>292.5</v>
          </cell>
        </row>
        <row r="135">
          <cell r="B135" t="str">
            <v>01-23-5202</v>
          </cell>
          <cell r="C135" t="str">
            <v xml:space="preserve">LEGAL SERVICES                  </v>
          </cell>
          <cell r="D135">
            <v>0</v>
          </cell>
        </row>
        <row r="136">
          <cell r="B136" t="str">
            <v>01-23-5253</v>
          </cell>
          <cell r="C136" t="str">
            <v xml:space="preserve">SEMINARS/CONFERENCES            </v>
          </cell>
          <cell r="D136">
            <v>0</v>
          </cell>
        </row>
        <row r="137">
          <cell r="B137" t="str">
            <v>01-23-5271</v>
          </cell>
          <cell r="C137" t="str">
            <v xml:space="preserve">DUES AND PUBLICATIONS           </v>
          </cell>
          <cell r="D137">
            <v>0</v>
          </cell>
        </row>
        <row r="138">
          <cell r="B138" t="str">
            <v>01-23-5277</v>
          </cell>
          <cell r="C138" t="str">
            <v xml:space="preserve">TEST AND ADMINISTRATION         </v>
          </cell>
          <cell r="D138">
            <v>171</v>
          </cell>
        </row>
        <row r="143">
          <cell r="B143" t="str">
            <v>01-24-5105</v>
          </cell>
          <cell r="C143" t="str">
            <v xml:space="preserve">BUDGET OFFICER                  </v>
          </cell>
          <cell r="D143">
            <v>0</v>
          </cell>
        </row>
        <row r="144">
          <cell r="B144" t="str">
            <v>01-24-5106</v>
          </cell>
          <cell r="C144" t="str">
            <v xml:space="preserve">TREASURER                       </v>
          </cell>
          <cell r="D144">
            <v>0</v>
          </cell>
        </row>
        <row r="145">
          <cell r="B145" t="str">
            <v>01-24-5107</v>
          </cell>
          <cell r="C145" t="str">
            <v xml:space="preserve">OFFICE MANAGER                  </v>
          </cell>
          <cell r="D145">
            <v>0</v>
          </cell>
        </row>
        <row r="146">
          <cell r="B146" t="str">
            <v>01-24-5108</v>
          </cell>
          <cell r="C146" t="str">
            <v xml:space="preserve">COLLECTOR                       </v>
          </cell>
          <cell r="D146">
            <v>0</v>
          </cell>
        </row>
        <row r="147">
          <cell r="B147" t="str">
            <v>01-24-5111</v>
          </cell>
          <cell r="C147" t="str">
            <v xml:space="preserve">ADMIN. ASST./ACCT'G CLERK       </v>
          </cell>
          <cell r="D147">
            <v>0</v>
          </cell>
        </row>
        <row r="148">
          <cell r="B148" t="str">
            <v>01-24-5112</v>
          </cell>
          <cell r="C148" t="str">
            <v xml:space="preserve">FINANCE DIRECTOR                </v>
          </cell>
          <cell r="D148">
            <v>4500</v>
          </cell>
        </row>
        <row r="149">
          <cell r="B149" t="str">
            <v>01-24-5188</v>
          </cell>
          <cell r="C149" t="str">
            <v xml:space="preserve">ADMINISTRATIVE CLERK            </v>
          </cell>
          <cell r="D149">
            <v>0</v>
          </cell>
        </row>
        <row r="150">
          <cell r="B150" t="str">
            <v xml:space="preserve">01-24-5188.4   </v>
          </cell>
          <cell r="C150" t="str">
            <v xml:space="preserve">ADMIN CLERK - HOLIDAY           </v>
          </cell>
          <cell r="D150">
            <v>0</v>
          </cell>
        </row>
        <row r="153">
          <cell r="B153" t="str">
            <v>01-24-5201</v>
          </cell>
          <cell r="C153" t="str">
            <v xml:space="preserve">PROFESSIONAL SERVICES           </v>
          </cell>
          <cell r="D153">
            <v>1143.3900000000001</v>
          </cell>
        </row>
        <row r="154">
          <cell r="B154" t="str">
            <v>01-24-5202</v>
          </cell>
          <cell r="C154" t="str">
            <v xml:space="preserve">LEGAL/PROFESSNL SRVCS-VILL OFFS </v>
          </cell>
          <cell r="D154">
            <v>438.75</v>
          </cell>
        </row>
        <row r="155">
          <cell r="B155" t="str">
            <v>01-24-5204</v>
          </cell>
          <cell r="C155" t="str">
            <v xml:space="preserve">AUDIT SERVICES - FINANCE        </v>
          </cell>
          <cell r="D155">
            <v>0</v>
          </cell>
        </row>
        <row r="156">
          <cell r="B156" t="str">
            <v>01-24-5205</v>
          </cell>
          <cell r="C156" t="str">
            <v xml:space="preserve">TELEPHONE                       </v>
          </cell>
          <cell r="D156">
            <v>1364.77</v>
          </cell>
        </row>
        <row r="157">
          <cell r="B157" t="str">
            <v>01-24-5208</v>
          </cell>
          <cell r="C157" t="str">
            <v xml:space="preserve">BANK CHARGES - SERVICE FEES     </v>
          </cell>
          <cell r="D157">
            <v>0</v>
          </cell>
        </row>
        <row r="158">
          <cell r="B158" t="str">
            <v>01-24-5210</v>
          </cell>
          <cell r="C158" t="str">
            <v xml:space="preserve">COMPUTER CONSULTANTS (LOCIS)    </v>
          </cell>
          <cell r="D158">
            <v>220</v>
          </cell>
        </row>
        <row r="159">
          <cell r="B159" t="str">
            <v>01-24-5211</v>
          </cell>
          <cell r="C159" t="str">
            <v xml:space="preserve">VEHICLE PROGRAM - 3rd MILLENIUM </v>
          </cell>
          <cell r="D159">
            <v>0</v>
          </cell>
        </row>
        <row r="160">
          <cell r="B160" t="str">
            <v>01-24-5212</v>
          </cell>
          <cell r="C160" t="str">
            <v xml:space="preserve">INTERNET T-1 LINE               </v>
          </cell>
          <cell r="D160">
            <v>379.2</v>
          </cell>
        </row>
        <row r="161">
          <cell r="B161" t="str">
            <v xml:space="preserve">01-24-5212.1   </v>
          </cell>
          <cell r="C161" t="str">
            <v xml:space="preserve">IT CONSULTANTS                  </v>
          </cell>
          <cell r="D161">
            <v>0</v>
          </cell>
        </row>
        <row r="162">
          <cell r="B162" t="str">
            <v>01-24-5217</v>
          </cell>
          <cell r="C162" t="str">
            <v xml:space="preserve">GENERAL LIABILITY INSURANCE     </v>
          </cell>
          <cell r="D162">
            <v>-175238.22</v>
          </cell>
        </row>
        <row r="163">
          <cell r="B163" t="str">
            <v>01-24-5219</v>
          </cell>
          <cell r="C163" t="str">
            <v xml:space="preserve">WORKER'S COMPENSATION INS       </v>
          </cell>
          <cell r="D163">
            <v>-166239</v>
          </cell>
        </row>
        <row r="164">
          <cell r="B164" t="str">
            <v>01-24-5253</v>
          </cell>
          <cell r="C164" t="str">
            <v xml:space="preserve">SEMINARS/CONFERENCES            </v>
          </cell>
          <cell r="D164">
            <v>0</v>
          </cell>
        </row>
        <row r="165">
          <cell r="B165" t="str">
            <v>01-24-5270</v>
          </cell>
          <cell r="C165" t="str">
            <v xml:space="preserve">NEWSPAPER NOTICES               </v>
          </cell>
          <cell r="D165">
            <v>0</v>
          </cell>
        </row>
        <row r="166">
          <cell r="B166" t="str">
            <v>01-24-5271</v>
          </cell>
          <cell r="C166" t="str">
            <v xml:space="preserve">DUES &amp; PUBLICATIONS             </v>
          </cell>
          <cell r="D166">
            <v>0</v>
          </cell>
        </row>
        <row r="167">
          <cell r="B167" t="str">
            <v>01-24-5272</v>
          </cell>
          <cell r="C167" t="str">
            <v xml:space="preserve">POSTAGE                         </v>
          </cell>
          <cell r="D167">
            <v>235.8</v>
          </cell>
        </row>
        <row r="168">
          <cell r="B168" t="str">
            <v>01-24-5274</v>
          </cell>
          <cell r="C168" t="str">
            <v xml:space="preserve">LIBRARY IL RT PYMTS             </v>
          </cell>
          <cell r="D168">
            <v>0</v>
          </cell>
        </row>
        <row r="169">
          <cell r="B169" t="str">
            <v>01-24-5275</v>
          </cell>
          <cell r="C169" t="str">
            <v xml:space="preserve">EMPLOYEE HEALTH CARE PLAN       </v>
          </cell>
          <cell r="D169">
            <v>708.56</v>
          </cell>
        </row>
        <row r="170">
          <cell r="B170" t="str">
            <v xml:space="preserve">01-24-5275.2   </v>
          </cell>
          <cell r="C170" t="str">
            <v xml:space="preserve">EMPLOYEE LIFE INSURANCE         </v>
          </cell>
          <cell r="D170">
            <v>8.5</v>
          </cell>
        </row>
        <row r="171">
          <cell r="B171" t="str">
            <v xml:space="preserve">01-24-5275.3   </v>
          </cell>
          <cell r="C171" t="str">
            <v xml:space="preserve">EMPLOYEE VISION INSURANCE       </v>
          </cell>
          <cell r="D171">
            <v>7.47</v>
          </cell>
        </row>
        <row r="172">
          <cell r="B172" t="str">
            <v xml:space="preserve">01-24-5275.4   </v>
          </cell>
          <cell r="C172" t="str">
            <v xml:space="preserve">DENTAL INSURANCE - 7/1/06       </v>
          </cell>
          <cell r="D172">
            <v>30.01</v>
          </cell>
        </row>
        <row r="175">
          <cell r="B175" t="str">
            <v>01-24-5316</v>
          </cell>
          <cell r="C175" t="str">
            <v xml:space="preserve">OFFICE SUPPLIES                 </v>
          </cell>
          <cell r="D175">
            <v>0</v>
          </cell>
        </row>
        <row r="178">
          <cell r="B178" t="str">
            <v>01-24-5411</v>
          </cell>
          <cell r="C178" t="str">
            <v xml:space="preserve">OFFICE EQUIPMENT                </v>
          </cell>
          <cell r="D178">
            <v>1627</v>
          </cell>
        </row>
        <row r="179">
          <cell r="B179" t="str">
            <v>01-24-5413</v>
          </cell>
          <cell r="C179" t="str">
            <v xml:space="preserve">COMPUTER HARDWARE/SOFTWARE      </v>
          </cell>
          <cell r="D179">
            <v>0</v>
          </cell>
        </row>
        <row r="180">
          <cell r="B180" t="str">
            <v>01-24-5414</v>
          </cell>
          <cell r="C180" t="str">
            <v xml:space="preserve">BROADVIEW WEB PAGE              </v>
          </cell>
          <cell r="D180">
            <v>0</v>
          </cell>
        </row>
        <row r="183">
          <cell r="B183" t="str">
            <v>01-24-5505</v>
          </cell>
          <cell r="C183" t="str">
            <v xml:space="preserve">CONTINGENCY                     </v>
          </cell>
          <cell r="D183">
            <v>350</v>
          </cell>
        </row>
        <row r="188">
          <cell r="B188" t="str">
            <v>01-25-5189</v>
          </cell>
          <cell r="C188" t="str">
            <v xml:space="preserve">CUSTODIAL SERVICES              </v>
          </cell>
          <cell r="D188">
            <v>0</v>
          </cell>
        </row>
        <row r="191">
          <cell r="B191" t="str">
            <v>01-25-5207</v>
          </cell>
          <cell r="C191" t="str">
            <v xml:space="preserve">BUILDING - DECORATIONS          </v>
          </cell>
          <cell r="D191">
            <v>0</v>
          </cell>
        </row>
        <row r="192">
          <cell r="B192" t="str">
            <v>01-25-5217</v>
          </cell>
          <cell r="C192" t="str">
            <v xml:space="preserve">LIABILITY INSURANCE             </v>
          </cell>
          <cell r="D192">
            <v>0</v>
          </cell>
        </row>
        <row r="193">
          <cell r="B193" t="str">
            <v>01-25-5219</v>
          </cell>
          <cell r="C193" t="str">
            <v xml:space="preserve">WORKMENS COMPENSATION INSURANCE </v>
          </cell>
          <cell r="D193">
            <v>0</v>
          </cell>
        </row>
        <row r="194">
          <cell r="B194" t="str">
            <v>01-25-5240</v>
          </cell>
          <cell r="C194" t="str">
            <v xml:space="preserve">R &amp; M - BUILDINGS               </v>
          </cell>
          <cell r="D194">
            <v>720.84</v>
          </cell>
        </row>
        <row r="195">
          <cell r="B195" t="str">
            <v>01-25-5241</v>
          </cell>
          <cell r="C195" t="str">
            <v xml:space="preserve">R &amp; M - GROUNDS                 </v>
          </cell>
          <cell r="D195">
            <v>0</v>
          </cell>
        </row>
        <row r="196">
          <cell r="B196" t="str">
            <v>01-25-5275</v>
          </cell>
          <cell r="C196" t="str">
            <v xml:space="preserve">EMPLOYEE HEALTH CARE PLAN       </v>
          </cell>
          <cell r="D196">
            <v>1493.78</v>
          </cell>
        </row>
        <row r="197">
          <cell r="B197" t="str">
            <v xml:space="preserve">01-25-5275.2   </v>
          </cell>
          <cell r="C197" t="str">
            <v xml:space="preserve">EMPLOYEE LIFE INSURANCE         </v>
          </cell>
          <cell r="D197">
            <v>0</v>
          </cell>
        </row>
        <row r="198">
          <cell r="B198" t="str">
            <v xml:space="preserve">01-25-5275.3   </v>
          </cell>
          <cell r="C198" t="str">
            <v xml:space="preserve">EMPLOYEE VISION INSURANCE       </v>
          </cell>
          <cell r="D198">
            <v>14.21</v>
          </cell>
        </row>
        <row r="199">
          <cell r="B199" t="str">
            <v xml:space="preserve">01-25-5275.4   </v>
          </cell>
          <cell r="C199" t="str">
            <v xml:space="preserve">DENTAL INSURANCE - 7/1/06       </v>
          </cell>
          <cell r="D199">
            <v>82.48</v>
          </cell>
        </row>
        <row r="202">
          <cell r="B202" t="str">
            <v>01-25-5304</v>
          </cell>
          <cell r="C202" t="str">
            <v xml:space="preserve">FUEL FOR HEATING                </v>
          </cell>
          <cell r="D202">
            <v>0</v>
          </cell>
        </row>
        <row r="203">
          <cell r="B203" t="str">
            <v>01-25-5312</v>
          </cell>
          <cell r="C203" t="str">
            <v xml:space="preserve">SUPPLIES - JANITORIAL           </v>
          </cell>
          <cell r="D203">
            <v>189.96</v>
          </cell>
        </row>
        <row r="216">
          <cell r="B216" t="str">
            <v xml:space="preserve">01-41-5126     </v>
          </cell>
          <cell r="C216" t="str">
            <v xml:space="preserve">BUILDING COMMISSIONER           </v>
          </cell>
          <cell r="D216">
            <v>0</v>
          </cell>
        </row>
        <row r="217">
          <cell r="B217" t="str">
            <v xml:space="preserve">01-41-5130     </v>
          </cell>
          <cell r="C217" t="str">
            <v xml:space="preserve">INSPECTOR - BUILDING            </v>
          </cell>
          <cell r="D217">
            <v>0</v>
          </cell>
        </row>
        <row r="218">
          <cell r="B218" t="str">
            <v xml:space="preserve">01-41-5148     </v>
          </cell>
          <cell r="C218" t="str">
            <v xml:space="preserve">OVERTIME                        </v>
          </cell>
          <cell r="D218">
            <v>0</v>
          </cell>
        </row>
        <row r="219">
          <cell r="B219" t="str">
            <v xml:space="preserve">01-41-5188     </v>
          </cell>
          <cell r="C219" t="str">
            <v xml:space="preserve">ADMINISTRATIVE CLERK            </v>
          </cell>
          <cell r="D219">
            <v>0</v>
          </cell>
        </row>
        <row r="222">
          <cell r="B222" t="str">
            <v xml:space="preserve">01-41-5201     </v>
          </cell>
          <cell r="C222" t="str">
            <v xml:space="preserve">PROFESSIONAL SERVICES           </v>
          </cell>
          <cell r="D222">
            <v>4088.5</v>
          </cell>
        </row>
        <row r="223">
          <cell r="B223" t="str">
            <v xml:space="preserve">01-41-5201.1   </v>
          </cell>
          <cell r="C223" t="str">
            <v>HEARING OFFICER ATTORNEY BLDINGS</v>
          </cell>
          <cell r="D223">
            <v>0</v>
          </cell>
        </row>
        <row r="224">
          <cell r="B224" t="str">
            <v xml:space="preserve">01-41-5202     </v>
          </cell>
          <cell r="C224" t="str">
            <v xml:space="preserve">LEGAL SERVICES                  </v>
          </cell>
          <cell r="D224">
            <v>1316.25</v>
          </cell>
        </row>
        <row r="225">
          <cell r="B225" t="str">
            <v xml:space="preserve">01-41-5202.1   </v>
          </cell>
          <cell r="C225" t="str">
            <v xml:space="preserve">INSPECTION - HEALTH/ELEVATORS   </v>
          </cell>
          <cell r="D225">
            <v>0</v>
          </cell>
        </row>
        <row r="226">
          <cell r="B226" t="str">
            <v xml:space="preserve">01-41-5202.2   </v>
          </cell>
          <cell r="C226" t="str">
            <v xml:space="preserve">INSPECTION - PLUMBING           </v>
          </cell>
          <cell r="D226">
            <v>7857.93</v>
          </cell>
        </row>
        <row r="227">
          <cell r="B227" t="str">
            <v xml:space="preserve">01-41-5205     </v>
          </cell>
          <cell r="C227" t="str">
            <v xml:space="preserve">TELEPHONE                       </v>
          </cell>
          <cell r="D227">
            <v>128.1</v>
          </cell>
        </row>
        <row r="228">
          <cell r="B228" t="str">
            <v xml:space="preserve">01-41-5217     </v>
          </cell>
          <cell r="C228" t="str">
            <v xml:space="preserve">LIABILITY INSURANCE             </v>
          </cell>
          <cell r="D228">
            <v>12169.79</v>
          </cell>
        </row>
        <row r="229">
          <cell r="B229" t="str">
            <v xml:space="preserve">01-41-5218     </v>
          </cell>
          <cell r="C229" t="str">
            <v xml:space="preserve">AUTOMOBILE INSURANCE            </v>
          </cell>
          <cell r="D229">
            <v>0</v>
          </cell>
        </row>
        <row r="230">
          <cell r="B230" t="str">
            <v xml:space="preserve">01-41-5219     </v>
          </cell>
          <cell r="C230" t="str">
            <v xml:space="preserve">WORKER'S COMP INS               </v>
          </cell>
          <cell r="D230">
            <v>2726.55</v>
          </cell>
        </row>
        <row r="231">
          <cell r="B231" t="str">
            <v xml:space="preserve">01-41-5244     </v>
          </cell>
          <cell r="C231" t="str">
            <v xml:space="preserve">MAINTENANCE - OFFICE EQUIP      </v>
          </cell>
          <cell r="D231">
            <v>0</v>
          </cell>
        </row>
        <row r="232">
          <cell r="B232" t="str">
            <v xml:space="preserve">01-41-5246     </v>
          </cell>
          <cell r="C232" t="str">
            <v xml:space="preserve">INFORMATIONAL SRVCS - PROPERTY  </v>
          </cell>
          <cell r="D232">
            <v>0</v>
          </cell>
        </row>
        <row r="233">
          <cell r="B233" t="str">
            <v xml:space="preserve">01-41-5247     </v>
          </cell>
          <cell r="C233" t="str">
            <v xml:space="preserve">NUSIANCE ABATEMENTS             </v>
          </cell>
          <cell r="D233">
            <v>0</v>
          </cell>
        </row>
        <row r="234">
          <cell r="B234" t="str">
            <v xml:space="preserve">01-41-5253     </v>
          </cell>
          <cell r="C234" t="str">
            <v xml:space="preserve">SEMINARS/CONFERENCES            </v>
          </cell>
          <cell r="D234">
            <v>0</v>
          </cell>
        </row>
        <row r="235">
          <cell r="B235" t="str">
            <v xml:space="preserve">01-41-5255     </v>
          </cell>
          <cell r="C235" t="str">
            <v xml:space="preserve">TRAVEL EXPENSE                  </v>
          </cell>
          <cell r="D235">
            <v>0</v>
          </cell>
        </row>
        <row r="236">
          <cell r="B236" t="str">
            <v xml:space="preserve">01-41-5261     </v>
          </cell>
          <cell r="C236" t="str">
            <v xml:space="preserve">COMPUTER PROGRAMMING            </v>
          </cell>
          <cell r="D236">
            <v>0</v>
          </cell>
        </row>
        <row r="237">
          <cell r="B237" t="str">
            <v xml:space="preserve">01-41-5271     </v>
          </cell>
          <cell r="C237" t="str">
            <v xml:space="preserve">DUES &amp; PUBLICATIONS             </v>
          </cell>
          <cell r="D237">
            <v>0</v>
          </cell>
        </row>
        <row r="238">
          <cell r="B238" t="str">
            <v xml:space="preserve">01-41-5272     </v>
          </cell>
          <cell r="C238" t="str">
            <v xml:space="preserve">POSTAGE                         </v>
          </cell>
          <cell r="D238">
            <v>133.5</v>
          </cell>
        </row>
        <row r="239">
          <cell r="B239" t="str">
            <v xml:space="preserve">01-41-5275     </v>
          </cell>
          <cell r="C239" t="str">
            <v xml:space="preserve">EMPLOYEE HEALTH CARE PLAN       </v>
          </cell>
          <cell r="D239">
            <v>5160.38</v>
          </cell>
        </row>
        <row r="240">
          <cell r="B240" t="str">
            <v xml:space="preserve">01-41-5275.2   </v>
          </cell>
          <cell r="C240" t="str">
            <v xml:space="preserve">EMPLOYEE LIFE INSURANCE         </v>
          </cell>
          <cell r="D240">
            <v>12.75</v>
          </cell>
        </row>
        <row r="241">
          <cell r="B241" t="str">
            <v xml:space="preserve">01-41-5275.3   </v>
          </cell>
          <cell r="C241" t="str">
            <v xml:space="preserve">EMPLOYEE VISION INSURANCE       </v>
          </cell>
          <cell r="D241">
            <v>44.4</v>
          </cell>
        </row>
        <row r="242">
          <cell r="B242" t="str">
            <v xml:space="preserve">01-41-5275.4   </v>
          </cell>
          <cell r="C242" t="str">
            <v xml:space="preserve">DENTAL INSURANCE - 7/1/06       </v>
          </cell>
          <cell r="D242">
            <v>186.67</v>
          </cell>
        </row>
        <row r="245">
          <cell r="B245" t="str">
            <v xml:space="preserve">01-41-5302     </v>
          </cell>
          <cell r="C245" t="str">
            <v xml:space="preserve">GAS/OIL                         </v>
          </cell>
          <cell r="D245">
            <v>0</v>
          </cell>
        </row>
        <row r="246">
          <cell r="B246" t="str">
            <v xml:space="preserve">01-41-5306     </v>
          </cell>
          <cell r="C246" t="str">
            <v xml:space="preserve">UNIFORMS                        </v>
          </cell>
          <cell r="D246">
            <v>0</v>
          </cell>
        </row>
        <row r="247">
          <cell r="B247" t="str">
            <v xml:space="preserve">01-41-5316     </v>
          </cell>
          <cell r="C247" t="str">
            <v xml:space="preserve">SUPPLIES - OFFICE               </v>
          </cell>
          <cell r="D247">
            <v>588.32000000000005</v>
          </cell>
        </row>
        <row r="248">
          <cell r="B248" t="str">
            <v xml:space="preserve">01-41-5316.1   </v>
          </cell>
          <cell r="C248" t="str">
            <v xml:space="preserve">SUPPLIES - ZONING               </v>
          </cell>
          <cell r="D248">
            <v>0</v>
          </cell>
        </row>
        <row r="249">
          <cell r="B249" t="str">
            <v xml:space="preserve">01-41-5323     </v>
          </cell>
          <cell r="C249" t="str">
            <v xml:space="preserve">MEDICAL EXAMS                   </v>
          </cell>
          <cell r="D249">
            <v>131</v>
          </cell>
        </row>
        <row r="252">
          <cell r="B252" t="str">
            <v xml:space="preserve">01-41-5407     </v>
          </cell>
          <cell r="C252" t="str">
            <v xml:space="preserve">AUTOMOTIVE EQUIPMENT            </v>
          </cell>
          <cell r="D252">
            <v>0</v>
          </cell>
        </row>
        <row r="253">
          <cell r="B253" t="str">
            <v xml:space="preserve">01-41-5411     </v>
          </cell>
          <cell r="C253" t="str">
            <v xml:space="preserve">OFFICE EQUIPMENT                </v>
          </cell>
          <cell r="D253">
            <v>0</v>
          </cell>
        </row>
        <row r="254">
          <cell r="B254" t="str">
            <v xml:space="preserve">01-41-5413     </v>
          </cell>
          <cell r="C254" t="str">
            <v xml:space="preserve">COMPUTER HARDWARE/SOFTWARE      </v>
          </cell>
          <cell r="D254">
            <v>0</v>
          </cell>
        </row>
        <row r="257">
          <cell r="B257" t="str">
            <v xml:space="preserve">01-41-5505     </v>
          </cell>
          <cell r="C257" t="str">
            <v xml:space="preserve">CONTINGENCY                     </v>
          </cell>
          <cell r="D257">
            <v>0</v>
          </cell>
        </row>
        <row r="262">
          <cell r="B262" t="str">
            <v xml:space="preserve">01-42-5134     </v>
          </cell>
          <cell r="C262" t="str">
            <v xml:space="preserve">CHIEF                           </v>
          </cell>
          <cell r="D262">
            <v>0</v>
          </cell>
        </row>
        <row r="263">
          <cell r="B263" t="str">
            <v xml:space="preserve">01-42-5135     </v>
          </cell>
          <cell r="C263" t="str">
            <v xml:space="preserve">DEPUTY CHIEF                    </v>
          </cell>
          <cell r="D263">
            <v>0</v>
          </cell>
        </row>
        <row r="264">
          <cell r="B264" t="str">
            <v xml:space="preserve">01-42-5135.1   </v>
          </cell>
          <cell r="C264" t="str">
            <v xml:space="preserve">DEPUTY CHIEF - SICK TIME OFF    </v>
          </cell>
          <cell r="D264">
            <v>0</v>
          </cell>
        </row>
        <row r="265">
          <cell r="B265" t="str">
            <v xml:space="preserve">01-42-5136     </v>
          </cell>
          <cell r="C265" t="str">
            <v xml:space="preserve">CAPTAINS                        </v>
          </cell>
          <cell r="D265">
            <v>0</v>
          </cell>
        </row>
        <row r="266">
          <cell r="B266" t="str">
            <v xml:space="preserve">01-42-5136.1   </v>
          </cell>
          <cell r="C266" t="str">
            <v xml:space="preserve">CAPTAINS - SICK TIME OFF        </v>
          </cell>
          <cell r="D266">
            <v>0</v>
          </cell>
        </row>
        <row r="267">
          <cell r="B267" t="str">
            <v xml:space="preserve">01-42-5136.2   </v>
          </cell>
          <cell r="C267" t="str">
            <v xml:space="preserve">CAPTAINS - VACATION             </v>
          </cell>
          <cell r="D267">
            <v>0</v>
          </cell>
        </row>
        <row r="268">
          <cell r="B268" t="str">
            <v xml:space="preserve">01-42-5137     </v>
          </cell>
          <cell r="C268" t="str">
            <v xml:space="preserve">LIEUTENANTS                     </v>
          </cell>
          <cell r="D268">
            <v>0</v>
          </cell>
        </row>
        <row r="269">
          <cell r="B269" t="str">
            <v xml:space="preserve">01-42-5137.1   </v>
          </cell>
          <cell r="C269" t="str">
            <v xml:space="preserve">LIEUTENANTS - SICK TIME OFF     </v>
          </cell>
          <cell r="D269">
            <v>0</v>
          </cell>
        </row>
        <row r="270">
          <cell r="B270" t="str">
            <v xml:space="preserve">01-42-5137.2   </v>
          </cell>
          <cell r="C270" t="str">
            <v xml:space="preserve">LIEUTENANTS - VACATION          </v>
          </cell>
          <cell r="D270">
            <v>0</v>
          </cell>
        </row>
        <row r="271">
          <cell r="B271" t="str">
            <v xml:space="preserve">01-42-5145     </v>
          </cell>
          <cell r="C271" t="str">
            <v xml:space="preserve">GRANT WRITER                    </v>
          </cell>
          <cell r="D271">
            <v>0</v>
          </cell>
        </row>
        <row r="272">
          <cell r="B272" t="str">
            <v xml:space="preserve">01-42-5146     </v>
          </cell>
          <cell r="C272" t="str">
            <v xml:space="preserve">HOLIDAY PAY                     </v>
          </cell>
          <cell r="D272">
            <v>0</v>
          </cell>
        </row>
        <row r="273">
          <cell r="B273" t="str">
            <v xml:space="preserve">01-42-5148     </v>
          </cell>
          <cell r="C273" t="str">
            <v xml:space="preserve">OVERTIME                        </v>
          </cell>
          <cell r="D273">
            <v>0</v>
          </cell>
        </row>
        <row r="274">
          <cell r="B274" t="str">
            <v xml:space="preserve">01-42-5150     </v>
          </cell>
          <cell r="C274" t="str">
            <v xml:space="preserve">EDUCATION INCENTIVE             </v>
          </cell>
          <cell r="D274">
            <v>0</v>
          </cell>
        </row>
        <row r="275">
          <cell r="B275" t="str">
            <v xml:space="preserve">01-42-5156     </v>
          </cell>
          <cell r="C275" t="str">
            <v xml:space="preserve">FIREFIGHTERS                    </v>
          </cell>
          <cell r="D275">
            <v>0</v>
          </cell>
        </row>
        <row r="276">
          <cell r="B276" t="str">
            <v xml:space="preserve">01-42-5156.1   </v>
          </cell>
          <cell r="C276" t="str">
            <v xml:space="preserve">FIREFIGHTERS - SICK TIME OFF    </v>
          </cell>
          <cell r="D276">
            <v>0</v>
          </cell>
        </row>
        <row r="277">
          <cell r="B277" t="str">
            <v xml:space="preserve">01-42-5156.2   </v>
          </cell>
          <cell r="C277" t="str">
            <v xml:space="preserve">FIREFIGHTERS - VACATION         </v>
          </cell>
          <cell r="D277">
            <v>0</v>
          </cell>
        </row>
        <row r="278">
          <cell r="B278" t="str">
            <v xml:space="preserve">01-42-5157     </v>
          </cell>
          <cell r="C278" t="str">
            <v xml:space="preserve">PARAMEDICS                      </v>
          </cell>
          <cell r="D278">
            <v>0</v>
          </cell>
        </row>
        <row r="279">
          <cell r="B279" t="str">
            <v xml:space="preserve">01-42-5158     </v>
          </cell>
          <cell r="C279" t="str">
            <v xml:space="preserve">TRAINING OFFICER                </v>
          </cell>
          <cell r="D279">
            <v>0</v>
          </cell>
        </row>
        <row r="280">
          <cell r="B280" t="str">
            <v xml:space="preserve">01-42-5160     </v>
          </cell>
          <cell r="C280" t="str">
            <v xml:space="preserve">DAY AMBULANCE LABOR             </v>
          </cell>
          <cell r="D280">
            <v>0</v>
          </cell>
        </row>
        <row r="281">
          <cell r="B281" t="str">
            <v xml:space="preserve">01-42-5162     </v>
          </cell>
          <cell r="C281" t="str">
            <v xml:space="preserve">INSPECTOR                       </v>
          </cell>
          <cell r="D281">
            <v>0</v>
          </cell>
        </row>
        <row r="282">
          <cell r="B282" t="str">
            <v xml:space="preserve">01-42-5164     </v>
          </cell>
          <cell r="C282" t="str">
            <v xml:space="preserve">MECHANIC                        </v>
          </cell>
          <cell r="D282">
            <v>0</v>
          </cell>
        </row>
        <row r="283">
          <cell r="B283" t="str">
            <v xml:space="preserve">01-42-5168     </v>
          </cell>
          <cell r="C283" t="str">
            <v xml:space="preserve">EMS COORDINATOR                 </v>
          </cell>
          <cell r="D283">
            <v>0</v>
          </cell>
        </row>
        <row r="284">
          <cell r="B284" t="str">
            <v xml:space="preserve">01-42-5180     </v>
          </cell>
          <cell r="C284" t="str">
            <v xml:space="preserve">FIRE PENSION CONTRIBUTION       </v>
          </cell>
          <cell r="D284">
            <v>0</v>
          </cell>
        </row>
        <row r="285">
          <cell r="B285" t="str">
            <v xml:space="preserve">01-42-5188     </v>
          </cell>
          <cell r="C285" t="str">
            <v xml:space="preserve">ADMINISTRATIVE CLERK            </v>
          </cell>
          <cell r="D285">
            <v>0</v>
          </cell>
        </row>
        <row r="288">
          <cell r="B288" t="str">
            <v xml:space="preserve">01-42-5202     </v>
          </cell>
          <cell r="C288" t="str">
            <v>LEGAL/PROFESSNL SRVCS-FIRE PENSN</v>
          </cell>
          <cell r="D288">
            <v>2242.5</v>
          </cell>
        </row>
        <row r="289">
          <cell r="B289" t="str">
            <v xml:space="preserve">01-42-5205     </v>
          </cell>
          <cell r="C289" t="str">
            <v xml:space="preserve">TELEPHONE                       </v>
          </cell>
          <cell r="D289">
            <v>2230.89</v>
          </cell>
        </row>
        <row r="290">
          <cell r="B290" t="str">
            <v xml:space="preserve">01-42-5217     </v>
          </cell>
          <cell r="C290" t="str">
            <v xml:space="preserve">LIABILITY INSURANCE             </v>
          </cell>
          <cell r="D290">
            <v>38508.129999999997</v>
          </cell>
        </row>
        <row r="291">
          <cell r="B291" t="str">
            <v xml:space="preserve">01-42-5219     </v>
          </cell>
          <cell r="C291" t="str">
            <v xml:space="preserve">WORKMENS COMPENSATION INSURANCE </v>
          </cell>
          <cell r="D291">
            <v>84761.47</v>
          </cell>
        </row>
        <row r="292">
          <cell r="B292" t="str">
            <v xml:space="preserve">01-42-5223     </v>
          </cell>
          <cell r="C292" t="str">
            <v xml:space="preserve">ASSESSMENT DIVISION 20          </v>
          </cell>
          <cell r="D292">
            <v>0</v>
          </cell>
        </row>
        <row r="293">
          <cell r="B293" t="str">
            <v xml:space="preserve">01-42-5224     </v>
          </cell>
          <cell r="C293" t="str">
            <v>WELLNESS MEDICAL EXAM-VACCINATNS</v>
          </cell>
          <cell r="D293">
            <v>1470</v>
          </cell>
        </row>
        <row r="294">
          <cell r="B294" t="str">
            <v xml:space="preserve">01-42-5231     </v>
          </cell>
          <cell r="C294" t="str">
            <v xml:space="preserve">R&amp;M BREATHING EQUIPMENT         </v>
          </cell>
          <cell r="D294">
            <v>292.14999999999998</v>
          </cell>
        </row>
        <row r="295">
          <cell r="B295" t="str">
            <v xml:space="preserve">01-42-5240     </v>
          </cell>
          <cell r="C295" t="str">
            <v xml:space="preserve">REPAIR/MAINT - BUILDINGS        </v>
          </cell>
          <cell r="D295">
            <v>4019.25</v>
          </cell>
        </row>
        <row r="296">
          <cell r="B296" t="str">
            <v xml:space="preserve">01-42-5241     </v>
          </cell>
          <cell r="C296" t="str">
            <v xml:space="preserve">REPAIR/MAINT - GROUNDS          </v>
          </cell>
          <cell r="D296">
            <v>0</v>
          </cell>
        </row>
        <row r="297">
          <cell r="B297" t="str">
            <v xml:space="preserve">01-42-5242     </v>
          </cell>
          <cell r="C297" t="str">
            <v xml:space="preserve">REPAIR/MAINT - RADIO EQUIP      </v>
          </cell>
          <cell r="D297">
            <v>0</v>
          </cell>
        </row>
        <row r="298">
          <cell r="B298" t="str">
            <v xml:space="preserve">01-42-5243     </v>
          </cell>
          <cell r="C298" t="str">
            <v xml:space="preserve">REPAIR/MAINT - FIRE EQUIP       </v>
          </cell>
          <cell r="D298">
            <v>-101</v>
          </cell>
        </row>
        <row r="299">
          <cell r="B299" t="str">
            <v xml:space="preserve">01-42-5244     </v>
          </cell>
          <cell r="C299" t="str">
            <v xml:space="preserve">REPAIR/MAINT - OFFICE EQUIP     </v>
          </cell>
          <cell r="D299">
            <v>0</v>
          </cell>
        </row>
        <row r="300">
          <cell r="B300" t="str">
            <v xml:space="preserve">01-42-5245     </v>
          </cell>
          <cell r="C300" t="str">
            <v xml:space="preserve">REPAIR/MAINT - COMPUTERS        </v>
          </cell>
          <cell r="D300">
            <v>0</v>
          </cell>
        </row>
        <row r="301">
          <cell r="B301" t="str">
            <v xml:space="preserve">01-42-5247     </v>
          </cell>
          <cell r="C301" t="str">
            <v xml:space="preserve">REPAIR/MAINT - FUEL TANKS PUMP  </v>
          </cell>
          <cell r="D301">
            <v>51.13</v>
          </cell>
        </row>
        <row r="302">
          <cell r="B302" t="str">
            <v xml:space="preserve">01-42-5248     </v>
          </cell>
          <cell r="C302" t="str">
            <v xml:space="preserve">REPAIR/MAINT - PARAMEDIC EQUIP  </v>
          </cell>
          <cell r="D302">
            <v>1116.05</v>
          </cell>
        </row>
        <row r="303">
          <cell r="B303" t="str">
            <v xml:space="preserve">01-42-5253     </v>
          </cell>
          <cell r="C303" t="str">
            <v xml:space="preserve">SEMINARS/CONFERENCES            </v>
          </cell>
          <cell r="D303">
            <v>0</v>
          </cell>
        </row>
        <row r="304">
          <cell r="B304" t="str">
            <v xml:space="preserve">01-42-5255     </v>
          </cell>
          <cell r="C304" t="str">
            <v xml:space="preserve">TRAVEL EXPENSE                  </v>
          </cell>
          <cell r="D304">
            <v>0</v>
          </cell>
        </row>
        <row r="305">
          <cell r="B305" t="str">
            <v xml:space="preserve">01-42-5266     </v>
          </cell>
          <cell r="C305" t="str">
            <v xml:space="preserve">TRAINING SCHOOL                 </v>
          </cell>
          <cell r="D305">
            <v>1625</v>
          </cell>
        </row>
        <row r="306">
          <cell r="B306" t="str">
            <v xml:space="preserve">01-42-5271     </v>
          </cell>
          <cell r="C306" t="str">
            <v xml:space="preserve">DUES &amp; PUBLICATIONS             </v>
          </cell>
          <cell r="D306">
            <v>2337</v>
          </cell>
        </row>
        <row r="307">
          <cell r="B307" t="str">
            <v xml:space="preserve">01-42-5272     </v>
          </cell>
          <cell r="C307" t="str">
            <v xml:space="preserve">POSTAGE                         </v>
          </cell>
          <cell r="D307">
            <v>66.5</v>
          </cell>
        </row>
        <row r="308">
          <cell r="B308" t="str">
            <v xml:space="preserve">01-42-5275     </v>
          </cell>
          <cell r="C308" t="str">
            <v xml:space="preserve">EMPLOYEE HEALTH CARE PLAN       </v>
          </cell>
          <cell r="D308">
            <v>61450.3</v>
          </cell>
        </row>
        <row r="309">
          <cell r="B309" t="str">
            <v xml:space="preserve">01-42-5275.2   </v>
          </cell>
          <cell r="C309" t="str">
            <v xml:space="preserve">EMPLOYEE LIFE INSURANCE         </v>
          </cell>
          <cell r="D309">
            <v>311.14999999999998</v>
          </cell>
        </row>
        <row r="310">
          <cell r="B310" t="str">
            <v xml:space="preserve">01-42-5275.3   </v>
          </cell>
          <cell r="C310" t="str">
            <v xml:space="preserve">EMPLOYEE VISION INSURANCE       </v>
          </cell>
          <cell r="D310">
            <v>473.84</v>
          </cell>
        </row>
        <row r="311">
          <cell r="B311" t="str">
            <v xml:space="preserve">01-42-5275.4   </v>
          </cell>
          <cell r="C311" t="str">
            <v xml:space="preserve">DENTAL INSURANCE - 7/1/06       </v>
          </cell>
          <cell r="D311">
            <v>2606.7399999999998</v>
          </cell>
        </row>
        <row r="312">
          <cell r="B312" t="str">
            <v xml:space="preserve">01-42-5276     </v>
          </cell>
          <cell r="C312" t="str">
            <v xml:space="preserve">RETIREE HEALTH CARE PLAN        </v>
          </cell>
          <cell r="D312">
            <v>1842.59</v>
          </cell>
        </row>
        <row r="313">
          <cell r="B313" t="str">
            <v xml:space="preserve">01-42-5276.4   </v>
          </cell>
          <cell r="C313" t="str">
            <v xml:space="preserve">RETIREE DENTAL INS - 7/1/06     </v>
          </cell>
          <cell r="D313">
            <v>519.41999999999996</v>
          </cell>
        </row>
        <row r="314">
          <cell r="B314" t="str">
            <v xml:space="preserve">01-42-5287     </v>
          </cell>
          <cell r="C314" t="str">
            <v xml:space="preserve">GAS FOR HEATING                 </v>
          </cell>
          <cell r="D314">
            <v>0</v>
          </cell>
        </row>
        <row r="315">
          <cell r="B315" t="str">
            <v xml:space="preserve">01-42-5290     </v>
          </cell>
          <cell r="C315" t="str">
            <v xml:space="preserve">OTHER CONTRACTUAL               </v>
          </cell>
          <cell r="D315">
            <v>0</v>
          </cell>
        </row>
        <row r="318">
          <cell r="B318" t="str">
            <v xml:space="preserve">01-42-5302     </v>
          </cell>
          <cell r="C318" t="str">
            <v xml:space="preserve">GAS/OIL                         </v>
          </cell>
          <cell r="D318">
            <v>0</v>
          </cell>
        </row>
        <row r="319">
          <cell r="B319" t="str">
            <v xml:space="preserve">01-42-5306     </v>
          </cell>
          <cell r="C319" t="str">
            <v xml:space="preserve">UNIFORMS                        </v>
          </cell>
          <cell r="D319">
            <v>4578</v>
          </cell>
        </row>
        <row r="320">
          <cell r="B320" t="str">
            <v xml:space="preserve">01-42-5312     </v>
          </cell>
          <cell r="C320" t="str">
            <v xml:space="preserve">SUPPLIES - JANITORIAL           </v>
          </cell>
          <cell r="D320">
            <v>1082.51</v>
          </cell>
        </row>
        <row r="321">
          <cell r="B321" t="str">
            <v xml:space="preserve">01-42-5314     </v>
          </cell>
          <cell r="C321" t="str">
            <v xml:space="preserve">SUPPLIES - FIRE PREVENTION      </v>
          </cell>
          <cell r="D321">
            <v>685.04</v>
          </cell>
        </row>
        <row r="322">
          <cell r="B322" t="str">
            <v xml:space="preserve">01-42-5316     </v>
          </cell>
          <cell r="C322" t="str">
            <v xml:space="preserve">SUPPLIES - OFFICE               </v>
          </cell>
          <cell r="D322">
            <v>24.51</v>
          </cell>
        </row>
        <row r="323">
          <cell r="B323" t="str">
            <v xml:space="preserve">01-42-5317     </v>
          </cell>
          <cell r="C323" t="str">
            <v xml:space="preserve">SUPPLIES - AMBULANCE            </v>
          </cell>
          <cell r="D323">
            <v>0</v>
          </cell>
        </row>
        <row r="324">
          <cell r="B324" t="str">
            <v xml:space="preserve">01-42-5318     </v>
          </cell>
          <cell r="C324" t="str">
            <v xml:space="preserve">SUPPLIES - PARAMEDICS           </v>
          </cell>
          <cell r="D324">
            <v>0</v>
          </cell>
        </row>
        <row r="325">
          <cell r="B325" t="str">
            <v xml:space="preserve">01-42-5320     </v>
          </cell>
          <cell r="C325" t="str">
            <v xml:space="preserve">PHOTOGRAPHY                     </v>
          </cell>
          <cell r="D325">
            <v>0</v>
          </cell>
        </row>
        <row r="326">
          <cell r="B326" t="str">
            <v xml:space="preserve">01-42-5326     </v>
          </cell>
          <cell r="C326" t="str">
            <v xml:space="preserve">TOOL &amp; SUPPLIES                 </v>
          </cell>
          <cell r="D326">
            <v>1139.8800000000001</v>
          </cell>
        </row>
        <row r="327">
          <cell r="B327" t="str">
            <v xml:space="preserve">01-42-5350     </v>
          </cell>
          <cell r="C327" t="str">
            <v xml:space="preserve">R&amp;M MOTOR EQUIPMENT             </v>
          </cell>
          <cell r="D327">
            <v>2484.88</v>
          </cell>
        </row>
        <row r="330">
          <cell r="B330" t="str">
            <v xml:space="preserve">01-42-5403     </v>
          </cell>
          <cell r="C330" t="str">
            <v xml:space="preserve">BUILDING IMPROVEMENTS           </v>
          </cell>
          <cell r="D330">
            <v>0</v>
          </cell>
        </row>
        <row r="331">
          <cell r="B331" t="str">
            <v xml:space="preserve">01-42-5407     </v>
          </cell>
          <cell r="C331" t="str">
            <v xml:space="preserve">AUTOMOTIVE EQUIPMENT            </v>
          </cell>
          <cell r="D331">
            <v>0</v>
          </cell>
        </row>
        <row r="332">
          <cell r="B332" t="str">
            <v xml:space="preserve">01-42-5409     </v>
          </cell>
          <cell r="C332" t="str">
            <v xml:space="preserve">MACHINERY/EQUIPMENT             </v>
          </cell>
          <cell r="D332">
            <v>0</v>
          </cell>
        </row>
        <row r="333">
          <cell r="B333" t="str">
            <v xml:space="preserve">01-42-5411     </v>
          </cell>
          <cell r="C333" t="str">
            <v xml:space="preserve">OFFICE EQUIPMENT                </v>
          </cell>
          <cell r="D333">
            <v>145.47999999999999</v>
          </cell>
        </row>
        <row r="334">
          <cell r="B334" t="str">
            <v xml:space="preserve">01-42-5413     </v>
          </cell>
          <cell r="C334" t="str">
            <v xml:space="preserve">COMPUTER HARDWARE/SOFTWARE      </v>
          </cell>
          <cell r="D334">
            <v>1393.98</v>
          </cell>
        </row>
        <row r="335">
          <cell r="B335" t="str">
            <v xml:space="preserve">01-42-5433     </v>
          </cell>
          <cell r="C335" t="str">
            <v xml:space="preserve">MECHANIC TOOLS                  </v>
          </cell>
          <cell r="D335">
            <v>0</v>
          </cell>
        </row>
        <row r="336">
          <cell r="B336" t="str">
            <v xml:space="preserve">01-42-5445     </v>
          </cell>
          <cell r="C336" t="str">
            <v xml:space="preserve">FIRE TRAINING EQUIPMENT         </v>
          </cell>
          <cell r="D336">
            <v>0</v>
          </cell>
        </row>
        <row r="339">
          <cell r="B339" t="str">
            <v xml:space="preserve">01-42-5505     </v>
          </cell>
          <cell r="C339" t="str">
            <v xml:space="preserve">CONTINGENCY                     </v>
          </cell>
          <cell r="D339">
            <v>0</v>
          </cell>
        </row>
        <row r="344">
          <cell r="B344" t="str">
            <v xml:space="preserve">01-46-5134     </v>
          </cell>
          <cell r="C344" t="str">
            <v xml:space="preserve">CHIEF                           </v>
          </cell>
          <cell r="D344">
            <v>0</v>
          </cell>
        </row>
        <row r="345">
          <cell r="B345" t="str">
            <v xml:space="preserve">01-46-5134.1   </v>
          </cell>
          <cell r="C345" t="str">
            <v xml:space="preserve">CHIEF - SICK TIME OFF           </v>
          </cell>
          <cell r="D345">
            <v>0</v>
          </cell>
        </row>
        <row r="346">
          <cell r="B346" t="str">
            <v xml:space="preserve">01-46-5134.2   </v>
          </cell>
          <cell r="C346" t="str">
            <v xml:space="preserve">CHIEF - VACATION                </v>
          </cell>
          <cell r="D346">
            <v>0</v>
          </cell>
        </row>
        <row r="347">
          <cell r="B347" t="str">
            <v xml:space="preserve">01-46-5135     </v>
          </cell>
          <cell r="C347" t="str">
            <v xml:space="preserve">DEPUTY CHIEF                    </v>
          </cell>
          <cell r="D347">
            <v>0</v>
          </cell>
        </row>
        <row r="348">
          <cell r="B348" t="str">
            <v xml:space="preserve">01-46-5135.1   </v>
          </cell>
          <cell r="C348" t="str">
            <v xml:space="preserve">DEPUTY CHIEF - SICK TIME OFF    </v>
          </cell>
          <cell r="D348">
            <v>0</v>
          </cell>
        </row>
        <row r="349">
          <cell r="B349" t="str">
            <v xml:space="preserve">01-46-5135.2   </v>
          </cell>
          <cell r="C349" t="str">
            <v xml:space="preserve">DEPUTY CHIEF - VACATION         </v>
          </cell>
          <cell r="D349">
            <v>0</v>
          </cell>
        </row>
        <row r="350">
          <cell r="B350" t="str">
            <v xml:space="preserve">01-46-5135.3   </v>
          </cell>
          <cell r="C350" t="str">
            <v>DEPUTY CHIEF - PERSONAL TIME OFF</v>
          </cell>
          <cell r="D350">
            <v>0</v>
          </cell>
        </row>
        <row r="351">
          <cell r="B351" t="str">
            <v xml:space="preserve">01-46-5137     </v>
          </cell>
          <cell r="C351" t="str">
            <v xml:space="preserve">LIEUTENANTS                     </v>
          </cell>
          <cell r="D351">
            <v>0</v>
          </cell>
        </row>
        <row r="352">
          <cell r="B352" t="str">
            <v xml:space="preserve">01-46-5137.1   </v>
          </cell>
          <cell r="C352" t="str">
            <v xml:space="preserve">LIEUTENANTS - SICK TIME OFF     </v>
          </cell>
          <cell r="D352">
            <v>0</v>
          </cell>
        </row>
        <row r="353">
          <cell r="B353" t="str">
            <v xml:space="preserve">01-46-5137.2   </v>
          </cell>
          <cell r="C353" t="str">
            <v xml:space="preserve">LIEUTENANTS - VACATION          </v>
          </cell>
          <cell r="D353">
            <v>0</v>
          </cell>
        </row>
        <row r="354">
          <cell r="B354" t="str">
            <v xml:space="preserve">01-46-5137.3   </v>
          </cell>
          <cell r="C354" t="str">
            <v xml:space="preserve">LIEUTENANTS - PERSONAL TIME OFF </v>
          </cell>
          <cell r="D354">
            <v>0</v>
          </cell>
        </row>
        <row r="355">
          <cell r="B355" t="str">
            <v xml:space="preserve">01-46-5138     </v>
          </cell>
          <cell r="C355" t="str">
            <v xml:space="preserve">SERGEANTS                       </v>
          </cell>
          <cell r="D355">
            <v>0</v>
          </cell>
        </row>
        <row r="356">
          <cell r="B356" t="str">
            <v xml:space="preserve">01-46-5138.1   </v>
          </cell>
          <cell r="C356" t="str">
            <v xml:space="preserve">SERGEANTS - SICK TIME OFF       </v>
          </cell>
          <cell r="D356">
            <v>0</v>
          </cell>
        </row>
        <row r="357">
          <cell r="B357" t="str">
            <v xml:space="preserve">01-46-5138.2   </v>
          </cell>
          <cell r="C357" t="str">
            <v xml:space="preserve">SERGEANTS - VACATION            </v>
          </cell>
          <cell r="D357">
            <v>0</v>
          </cell>
        </row>
        <row r="358">
          <cell r="B358" t="str">
            <v xml:space="preserve">01-46-5138.3   </v>
          </cell>
          <cell r="C358" t="str">
            <v xml:space="preserve">SERGEANTS - PERSONAL TIME OFF   </v>
          </cell>
          <cell r="D358">
            <v>0</v>
          </cell>
        </row>
        <row r="359">
          <cell r="B359" t="str">
            <v xml:space="preserve">01-46-5139     </v>
          </cell>
          <cell r="C359" t="str">
            <v xml:space="preserve">SUPERVISOR OF SUPPORT SERVICES  </v>
          </cell>
          <cell r="D359">
            <v>0</v>
          </cell>
        </row>
        <row r="360">
          <cell r="B360" t="str">
            <v xml:space="preserve">01-46-5139.2   </v>
          </cell>
          <cell r="C360" t="str">
            <v xml:space="preserve">SUPPORT SERV - VACATION         </v>
          </cell>
          <cell r="D360">
            <v>0</v>
          </cell>
        </row>
        <row r="361">
          <cell r="B361" t="str">
            <v xml:space="preserve">01-46-5139.3   </v>
          </cell>
          <cell r="C361" t="str">
            <v>SUPPORT SERV - PERSONAL TIME OFF</v>
          </cell>
          <cell r="D361">
            <v>0</v>
          </cell>
        </row>
        <row r="362">
          <cell r="B362" t="str">
            <v xml:space="preserve">01-46-5140     </v>
          </cell>
          <cell r="C362" t="str">
            <v xml:space="preserve">PATROLMEN                       </v>
          </cell>
          <cell r="D362">
            <v>0</v>
          </cell>
        </row>
        <row r="363">
          <cell r="B363" t="str">
            <v xml:space="preserve">01-46-5140.1   </v>
          </cell>
          <cell r="C363" t="str">
            <v xml:space="preserve">PATROLMEN - SICK TIME OFF       </v>
          </cell>
          <cell r="D363">
            <v>0</v>
          </cell>
        </row>
        <row r="364">
          <cell r="B364" t="str">
            <v xml:space="preserve">01-46-5140.2   </v>
          </cell>
          <cell r="C364" t="str">
            <v xml:space="preserve">PATROLMEN - VACATION            </v>
          </cell>
          <cell r="D364">
            <v>0</v>
          </cell>
        </row>
        <row r="365">
          <cell r="B365" t="str">
            <v xml:space="preserve">01-46-5140.3   </v>
          </cell>
          <cell r="C365" t="str">
            <v xml:space="preserve">PATROLMEN - PERSONAL TIME OFF   </v>
          </cell>
          <cell r="D365">
            <v>0</v>
          </cell>
        </row>
        <row r="366">
          <cell r="B366" t="str">
            <v xml:space="preserve">01-46-5141     </v>
          </cell>
          <cell r="C366" t="str">
            <v xml:space="preserve">TELECOMMUNICATIONS OFFICERS     </v>
          </cell>
          <cell r="D366">
            <v>0</v>
          </cell>
        </row>
        <row r="367">
          <cell r="B367" t="str">
            <v xml:space="preserve">01-46-5141.1   </v>
          </cell>
          <cell r="C367" t="str">
            <v xml:space="preserve">TELECOM - SICK TIME OFF         </v>
          </cell>
          <cell r="D367">
            <v>0</v>
          </cell>
        </row>
        <row r="368">
          <cell r="B368" t="str">
            <v xml:space="preserve">01-46-5141.2   </v>
          </cell>
          <cell r="C368" t="str">
            <v xml:space="preserve">TELECOM - VACATION              </v>
          </cell>
          <cell r="D368">
            <v>0</v>
          </cell>
        </row>
        <row r="369">
          <cell r="B369" t="str">
            <v xml:space="preserve">01-46-5141.3   </v>
          </cell>
          <cell r="C369" t="str">
            <v xml:space="preserve">TELECOM - PERSONAL TIME OFF     </v>
          </cell>
          <cell r="D369">
            <v>0</v>
          </cell>
        </row>
        <row r="370">
          <cell r="B370" t="str">
            <v xml:space="preserve">01-46-5145     </v>
          </cell>
          <cell r="C370" t="str">
            <v xml:space="preserve">GRANT WRITER                    </v>
          </cell>
          <cell r="D370">
            <v>0</v>
          </cell>
        </row>
        <row r="371">
          <cell r="B371" t="str">
            <v xml:space="preserve">01-46-5146     </v>
          </cell>
          <cell r="C371" t="str">
            <v xml:space="preserve">HOLIDAY PAY                     </v>
          </cell>
          <cell r="D371">
            <v>0</v>
          </cell>
        </row>
        <row r="372">
          <cell r="B372" t="str">
            <v xml:space="preserve">01-46-5148     </v>
          </cell>
          <cell r="C372" t="str">
            <v xml:space="preserve">OVERTIME                        </v>
          </cell>
          <cell r="D372">
            <v>0</v>
          </cell>
        </row>
        <row r="373">
          <cell r="B373" t="str">
            <v xml:space="preserve">01-46-5149     </v>
          </cell>
          <cell r="C373" t="str">
            <v xml:space="preserve">OFFICER'S COMPENSATORY TIME     </v>
          </cell>
          <cell r="D373">
            <v>0</v>
          </cell>
        </row>
        <row r="374">
          <cell r="B374" t="str">
            <v xml:space="preserve">01-46-5150     </v>
          </cell>
          <cell r="C374" t="str">
            <v xml:space="preserve">INCENTIVE EDUCATIONAL DAY       </v>
          </cell>
          <cell r="D374">
            <v>0</v>
          </cell>
        </row>
        <row r="375">
          <cell r="B375" t="str">
            <v xml:space="preserve">01-46-5152     </v>
          </cell>
          <cell r="C375" t="str">
            <v xml:space="preserve">CROSSING GUARDS                 </v>
          </cell>
          <cell r="D375">
            <v>0</v>
          </cell>
        </row>
        <row r="376">
          <cell r="B376" t="str">
            <v xml:space="preserve">01-46-5160     </v>
          </cell>
          <cell r="C376" t="str">
            <v xml:space="preserve">POLICE - PART TIME OFFICERS     </v>
          </cell>
          <cell r="D376">
            <v>0</v>
          </cell>
        </row>
        <row r="377">
          <cell r="B377" t="str">
            <v xml:space="preserve">01-46-5180     </v>
          </cell>
          <cell r="C377" t="str">
            <v xml:space="preserve">POLICE PENSION CONTRIBUTION     </v>
          </cell>
          <cell r="D377">
            <v>0</v>
          </cell>
        </row>
        <row r="378">
          <cell r="B378" t="str">
            <v xml:space="preserve">01-46-5187     </v>
          </cell>
          <cell r="C378" t="str">
            <v xml:space="preserve">SECRETARY                       </v>
          </cell>
          <cell r="D378">
            <v>0</v>
          </cell>
        </row>
        <row r="379">
          <cell r="B379" t="str">
            <v xml:space="preserve">01-46-5188     </v>
          </cell>
          <cell r="C379" t="str">
            <v xml:space="preserve">ADMINISTRATIVE CLERK            </v>
          </cell>
          <cell r="D379">
            <v>0</v>
          </cell>
        </row>
        <row r="382">
          <cell r="B382" t="str">
            <v xml:space="preserve">01-46-5201     </v>
          </cell>
          <cell r="C382" t="str">
            <v xml:space="preserve">PROFESSIONAL SERVICES           </v>
          </cell>
          <cell r="D382">
            <v>97.5</v>
          </cell>
        </row>
        <row r="383">
          <cell r="B383" t="str">
            <v xml:space="preserve">01-46-5201.1   </v>
          </cell>
          <cell r="C383" t="str">
            <v xml:space="preserve">HEARING OFFICER ATTORNEY-POLICE </v>
          </cell>
          <cell r="D383">
            <v>0</v>
          </cell>
        </row>
        <row r="384">
          <cell r="B384" t="str">
            <v xml:space="preserve">01-46-5202     </v>
          </cell>
          <cell r="C384" t="str">
            <v xml:space="preserve">LEGAL SERVICES                  </v>
          </cell>
          <cell r="D384">
            <v>1121.25</v>
          </cell>
        </row>
        <row r="385">
          <cell r="B385" t="str">
            <v xml:space="preserve">01-46-5205     </v>
          </cell>
          <cell r="C385" t="str">
            <v xml:space="preserve">TELEPHONE                       </v>
          </cell>
          <cell r="D385">
            <v>6401.57</v>
          </cell>
        </row>
        <row r="386">
          <cell r="B386" t="str">
            <v xml:space="preserve">01-46-5217     </v>
          </cell>
          <cell r="C386" t="str">
            <v xml:space="preserve">LIABILITY INSURANCE             </v>
          </cell>
          <cell r="D386">
            <v>36674.400000000001</v>
          </cell>
        </row>
        <row r="387">
          <cell r="B387" t="str">
            <v xml:space="preserve">01-46-5218     </v>
          </cell>
          <cell r="C387" t="str">
            <v xml:space="preserve">VEHICLE INSURANCE               </v>
          </cell>
          <cell r="D387">
            <v>0</v>
          </cell>
        </row>
        <row r="388">
          <cell r="B388" t="str">
            <v xml:space="preserve">01-46-5219     </v>
          </cell>
          <cell r="C388" t="str">
            <v xml:space="preserve">WORKMENS COMPENSATION INSURANCE </v>
          </cell>
          <cell r="D388">
            <v>77968.47</v>
          </cell>
        </row>
        <row r="389">
          <cell r="B389" t="str">
            <v xml:space="preserve">01-46-5230     </v>
          </cell>
          <cell r="C389" t="str">
            <v xml:space="preserve">INVESTIGATIVE OPERATIONS        </v>
          </cell>
          <cell r="D389">
            <v>50</v>
          </cell>
        </row>
        <row r="390">
          <cell r="B390" t="str">
            <v xml:space="preserve">01-46-5240     </v>
          </cell>
          <cell r="C390" t="str">
            <v xml:space="preserve">R &amp; M - BUILDINGS               </v>
          </cell>
          <cell r="D390">
            <v>0</v>
          </cell>
        </row>
        <row r="391">
          <cell r="B391" t="str">
            <v xml:space="preserve">01-46-5242     </v>
          </cell>
          <cell r="C391" t="str">
            <v xml:space="preserve">REPAIR/MAINT RADIO EQUIPMENT    </v>
          </cell>
          <cell r="D391">
            <v>0</v>
          </cell>
        </row>
        <row r="392">
          <cell r="B392" t="str">
            <v xml:space="preserve">01-46-5242.1   </v>
          </cell>
          <cell r="C392" t="str">
            <v xml:space="preserve">RADIO ROOM MAINTENANCE AGRMNT   </v>
          </cell>
          <cell r="D392">
            <v>0</v>
          </cell>
        </row>
        <row r="393">
          <cell r="B393" t="str">
            <v xml:space="preserve">01-46-5244     </v>
          </cell>
          <cell r="C393" t="str">
            <v xml:space="preserve">R&amp;M OFFICE EQUIPMENT            </v>
          </cell>
          <cell r="D393">
            <v>0</v>
          </cell>
        </row>
        <row r="394">
          <cell r="B394" t="str">
            <v xml:space="preserve">01-46-5245     </v>
          </cell>
          <cell r="C394" t="str">
            <v xml:space="preserve">MAINTENANCE - COMPUTER          </v>
          </cell>
          <cell r="D394">
            <v>0</v>
          </cell>
        </row>
        <row r="395">
          <cell r="B395" t="str">
            <v xml:space="preserve">01-46-5250     </v>
          </cell>
          <cell r="C395" t="str">
            <v xml:space="preserve">SHOOTING RANGE MAINTENANCE      </v>
          </cell>
          <cell r="D395">
            <v>0</v>
          </cell>
        </row>
        <row r="396">
          <cell r="B396" t="str">
            <v xml:space="preserve">01-46-5253     </v>
          </cell>
          <cell r="C396" t="str">
            <v xml:space="preserve">SEMINARS/CONFERENCES            </v>
          </cell>
          <cell r="D396">
            <v>330</v>
          </cell>
        </row>
        <row r="397">
          <cell r="B397" t="str">
            <v xml:space="preserve">01-46-5255     </v>
          </cell>
          <cell r="C397" t="str">
            <v xml:space="preserve">TRAVEL EXPENSE                  </v>
          </cell>
          <cell r="D397">
            <v>36</v>
          </cell>
        </row>
        <row r="398">
          <cell r="B398" t="str">
            <v xml:space="preserve">01-46-5260     </v>
          </cell>
          <cell r="C398" t="str">
            <v xml:space="preserve">LEAD SERVICES                   </v>
          </cell>
          <cell r="D398">
            <v>1341.87</v>
          </cell>
        </row>
        <row r="399">
          <cell r="B399" t="str">
            <v xml:space="preserve">01-46-5262     </v>
          </cell>
          <cell r="C399" t="str">
            <v xml:space="preserve">INSTALLATION - EQUIPMENT        </v>
          </cell>
          <cell r="D399">
            <v>0</v>
          </cell>
        </row>
        <row r="400">
          <cell r="B400" t="str">
            <v xml:space="preserve">01-46-5266     </v>
          </cell>
          <cell r="C400" t="str">
            <v xml:space="preserve">TRAINING SCHOOL EXP.            </v>
          </cell>
          <cell r="D400">
            <v>0</v>
          </cell>
        </row>
        <row r="401">
          <cell r="B401" t="str">
            <v xml:space="preserve">01-46-5269     </v>
          </cell>
          <cell r="C401" t="str">
            <v xml:space="preserve">TOWING &amp; STORAGE EXPENSE        </v>
          </cell>
          <cell r="D401">
            <v>5100</v>
          </cell>
        </row>
        <row r="402">
          <cell r="B402" t="str">
            <v xml:space="preserve">01-46-5271     </v>
          </cell>
          <cell r="C402" t="str">
            <v xml:space="preserve">DUES &amp; PUBLICATIONS             </v>
          </cell>
          <cell r="D402">
            <v>0</v>
          </cell>
        </row>
        <row r="403">
          <cell r="B403" t="str">
            <v xml:space="preserve">01-46-5272     </v>
          </cell>
          <cell r="C403" t="str">
            <v xml:space="preserve">POSTAGE                         </v>
          </cell>
          <cell r="D403">
            <v>380</v>
          </cell>
        </row>
        <row r="404">
          <cell r="B404" t="str">
            <v xml:space="preserve">01-46-5275     </v>
          </cell>
          <cell r="C404" t="str">
            <v xml:space="preserve">EMPLOYEE HEALTH CARE PLAN       </v>
          </cell>
          <cell r="D404">
            <v>66836.210000000006</v>
          </cell>
        </row>
        <row r="405">
          <cell r="B405" t="str">
            <v xml:space="preserve">01-46-5275.2   </v>
          </cell>
          <cell r="C405" t="str">
            <v xml:space="preserve">EMPLOYEE LIFE INSURANCE         </v>
          </cell>
          <cell r="D405">
            <v>247.21</v>
          </cell>
        </row>
        <row r="406">
          <cell r="B406" t="str">
            <v xml:space="preserve">01-46-5275.3   </v>
          </cell>
          <cell r="C406" t="str">
            <v xml:space="preserve">EMPLOYEE VISION INSURANCE       </v>
          </cell>
          <cell r="D406">
            <v>549.75</v>
          </cell>
        </row>
        <row r="407">
          <cell r="B407" t="str">
            <v xml:space="preserve">01-46-5275.4   </v>
          </cell>
          <cell r="C407" t="str">
            <v xml:space="preserve">DENTAL INSURANCE - 7/1/06       </v>
          </cell>
          <cell r="D407">
            <v>2930.44</v>
          </cell>
        </row>
        <row r="408">
          <cell r="B408" t="str">
            <v xml:space="preserve">01-46-5276     </v>
          </cell>
          <cell r="C408" t="str">
            <v xml:space="preserve">RETIREE HEALTH CARE PLAN        </v>
          </cell>
          <cell r="D408">
            <v>3997.85</v>
          </cell>
        </row>
        <row r="409">
          <cell r="B409" t="str">
            <v xml:space="preserve">01-46-5276.4   </v>
          </cell>
          <cell r="C409" t="str">
            <v xml:space="preserve">RETIREE DENTAL INS - 7/1/06     </v>
          </cell>
          <cell r="D409">
            <v>294.44</v>
          </cell>
        </row>
        <row r="410">
          <cell r="B410" t="str">
            <v xml:space="preserve">01-46-5290     </v>
          </cell>
          <cell r="C410" t="str">
            <v xml:space="preserve">OTHER CONTRACTUAL               </v>
          </cell>
          <cell r="D410">
            <v>496.55</v>
          </cell>
        </row>
        <row r="411">
          <cell r="B411" t="str">
            <v xml:space="preserve">01-46-5290.1   </v>
          </cell>
          <cell r="C411" t="str">
            <v xml:space="preserve">ANIMAL CONTROL                  </v>
          </cell>
          <cell r="D411">
            <v>234</v>
          </cell>
        </row>
        <row r="412">
          <cell r="B412" t="str">
            <v xml:space="preserve">01-46-5293     </v>
          </cell>
          <cell r="C412" t="str">
            <v xml:space="preserve">REPAIR/MAINT - OTHER EQUIPMENT  </v>
          </cell>
          <cell r="D412">
            <v>0</v>
          </cell>
        </row>
        <row r="415">
          <cell r="B415" t="str">
            <v xml:space="preserve">01-46-5302     </v>
          </cell>
          <cell r="C415" t="str">
            <v xml:space="preserve">GAS/OIL                         </v>
          </cell>
          <cell r="D415">
            <v>0</v>
          </cell>
        </row>
        <row r="416">
          <cell r="B416" t="str">
            <v xml:space="preserve">01-46-5306     </v>
          </cell>
          <cell r="C416" t="str">
            <v xml:space="preserve">UNIFORMS                        </v>
          </cell>
          <cell r="D416">
            <v>470.93</v>
          </cell>
        </row>
        <row r="417">
          <cell r="B417" t="str">
            <v xml:space="preserve">01-46-5316     </v>
          </cell>
          <cell r="C417" t="str">
            <v xml:space="preserve">SUPPLIES - OFFICE               </v>
          </cell>
          <cell r="D417">
            <v>1098.08</v>
          </cell>
        </row>
        <row r="418">
          <cell r="B418" t="str">
            <v xml:space="preserve">01-46-5320     </v>
          </cell>
          <cell r="C418" t="str">
            <v xml:space="preserve">PHOTOGRAPHY                     </v>
          </cell>
          <cell r="D418">
            <v>0</v>
          </cell>
        </row>
        <row r="419">
          <cell r="B419" t="str">
            <v xml:space="preserve">01-46-5322     </v>
          </cell>
          <cell r="C419" t="str">
            <v xml:space="preserve">SUPPLIES - RADIO/ELECTRONICS    </v>
          </cell>
          <cell r="D419">
            <v>0</v>
          </cell>
        </row>
        <row r="420">
          <cell r="B420" t="str">
            <v xml:space="preserve">01-46-5324     </v>
          </cell>
          <cell r="C420" t="str">
            <v xml:space="preserve">SUPPLIES - TRAINING AIDS        </v>
          </cell>
          <cell r="D420">
            <v>99.1</v>
          </cell>
        </row>
        <row r="421">
          <cell r="B421" t="str">
            <v xml:space="preserve">01-46-5326     </v>
          </cell>
          <cell r="C421" t="str">
            <v xml:space="preserve">TOOLS &amp; SUPPLIES                </v>
          </cell>
          <cell r="D421">
            <v>303.42</v>
          </cell>
        </row>
        <row r="422">
          <cell r="B422" t="str">
            <v xml:space="preserve">01-46-5332     </v>
          </cell>
          <cell r="C422" t="str">
            <v xml:space="preserve">CRIME PREVENTION/RELATIONS      </v>
          </cell>
          <cell r="D422">
            <v>133.4</v>
          </cell>
        </row>
        <row r="423">
          <cell r="B423" t="str">
            <v xml:space="preserve">01-46-5333     </v>
          </cell>
          <cell r="C423" t="str">
            <v xml:space="preserve">DARE PROGRAM                    </v>
          </cell>
          <cell r="D423">
            <v>0</v>
          </cell>
        </row>
        <row r="424">
          <cell r="B424" t="str">
            <v xml:space="preserve">01-46-5334     </v>
          </cell>
          <cell r="C424" t="str">
            <v xml:space="preserve">BOARD OF PRISONERS              </v>
          </cell>
          <cell r="D424">
            <v>0</v>
          </cell>
        </row>
        <row r="425">
          <cell r="B425" t="str">
            <v xml:space="preserve">01-46-5350     </v>
          </cell>
          <cell r="C425" t="str">
            <v xml:space="preserve">R&amp;M MOTOR EQUIPMENT             </v>
          </cell>
          <cell r="D425">
            <v>0</v>
          </cell>
        </row>
        <row r="426">
          <cell r="B426" t="str">
            <v xml:space="preserve">01-46-5350.1   </v>
          </cell>
          <cell r="C426" t="str">
            <v xml:space="preserve">ACCIDENTS / SQUADS              </v>
          </cell>
          <cell r="D426">
            <v>0</v>
          </cell>
        </row>
        <row r="429">
          <cell r="B429" t="str">
            <v xml:space="preserve">01-46-5407     </v>
          </cell>
          <cell r="C429" t="str">
            <v xml:space="preserve">AUTOMOTIVE EQUIPMENT            </v>
          </cell>
          <cell r="D429">
            <v>0</v>
          </cell>
        </row>
        <row r="430">
          <cell r="B430" t="str">
            <v xml:space="preserve">01-46-5411     </v>
          </cell>
          <cell r="C430" t="str">
            <v xml:space="preserve">OFFICE EQUIPMENT                </v>
          </cell>
          <cell r="D430">
            <v>96.05</v>
          </cell>
        </row>
        <row r="431">
          <cell r="B431" t="str">
            <v xml:space="preserve">01-46-5413     </v>
          </cell>
          <cell r="C431" t="str">
            <v xml:space="preserve">COMPUTER HARDWARE/SOFTWARE      </v>
          </cell>
          <cell r="D431">
            <v>0</v>
          </cell>
        </row>
        <row r="432">
          <cell r="B432" t="str">
            <v xml:space="preserve">01-46-5417     </v>
          </cell>
          <cell r="C432" t="str">
            <v xml:space="preserve">OTHER EQUIPMENT                 </v>
          </cell>
          <cell r="D432">
            <v>0</v>
          </cell>
        </row>
        <row r="433">
          <cell r="B433" t="str">
            <v xml:space="preserve">01-46-5428     </v>
          </cell>
          <cell r="C433" t="str">
            <v xml:space="preserve">MOBILE TERMINAL EQUIPMENT       </v>
          </cell>
          <cell r="D433">
            <v>0</v>
          </cell>
        </row>
        <row r="434">
          <cell r="B434" t="str">
            <v xml:space="preserve">01-46-5430     </v>
          </cell>
          <cell r="C434" t="str">
            <v xml:space="preserve">RADIO EQUIPMENT                 </v>
          </cell>
          <cell r="D434">
            <v>0</v>
          </cell>
        </row>
        <row r="437">
          <cell r="B437" t="str">
            <v xml:space="preserve">01-46-5503     </v>
          </cell>
          <cell r="C437" t="str">
            <v xml:space="preserve">FORFEITED FUNDS EXPENDITURES    </v>
          </cell>
          <cell r="D437">
            <v>17234.14</v>
          </cell>
        </row>
        <row r="438">
          <cell r="B438" t="str">
            <v xml:space="preserve">01-46-5504     </v>
          </cell>
          <cell r="C438" t="str">
            <v xml:space="preserve">DUI FUND EXPENDITURES           </v>
          </cell>
          <cell r="D438">
            <v>0</v>
          </cell>
        </row>
        <row r="445">
          <cell r="B445" t="str">
            <v xml:space="preserve">01-52-5275     </v>
          </cell>
          <cell r="C445" t="str">
            <v xml:space="preserve">PACE PROGRAM FEES               </v>
          </cell>
          <cell r="D445">
            <v>200</v>
          </cell>
        </row>
        <row r="446">
          <cell r="B446" t="str">
            <v xml:space="preserve">01-52-5290     </v>
          </cell>
          <cell r="C446" t="str">
            <v xml:space="preserve">OTHER CONTRACTUAL               </v>
          </cell>
          <cell r="D446">
            <v>0</v>
          </cell>
        </row>
        <row r="447">
          <cell r="B447" t="str">
            <v xml:space="preserve">01-52-5302     </v>
          </cell>
          <cell r="C447" t="str">
            <v xml:space="preserve">GAS/OIL                         </v>
          </cell>
          <cell r="D447">
            <v>0</v>
          </cell>
        </row>
        <row r="452">
          <cell r="B452" t="str">
            <v xml:space="preserve">01-73-5146     </v>
          </cell>
          <cell r="C452" t="str">
            <v xml:space="preserve">HOLIDAY PAY                     </v>
          </cell>
          <cell r="D452">
            <v>0</v>
          </cell>
        </row>
        <row r="453">
          <cell r="B453" t="str">
            <v xml:space="preserve">01-73-5148     </v>
          </cell>
          <cell r="C453" t="str">
            <v xml:space="preserve">OVERTIME                        </v>
          </cell>
          <cell r="D453">
            <v>0</v>
          </cell>
        </row>
        <row r="454">
          <cell r="B454" t="str">
            <v xml:space="preserve">01-73-5159     </v>
          </cell>
          <cell r="C454" t="str">
            <v xml:space="preserve">SEASONAL EMPLOYEES              </v>
          </cell>
          <cell r="D454">
            <v>0</v>
          </cell>
        </row>
        <row r="455">
          <cell r="B455" t="str">
            <v xml:space="preserve">01-73-5164     </v>
          </cell>
          <cell r="C455" t="str">
            <v xml:space="preserve">MECHANIC                        </v>
          </cell>
          <cell r="D455">
            <v>0</v>
          </cell>
        </row>
        <row r="456">
          <cell r="B456" t="str">
            <v xml:space="preserve">01-73-5164.1   </v>
          </cell>
          <cell r="C456" t="str">
            <v xml:space="preserve">MECHANIC - SICK TIME OFF        </v>
          </cell>
          <cell r="D456">
            <v>0</v>
          </cell>
        </row>
        <row r="457">
          <cell r="B457" t="str">
            <v xml:space="preserve">01-73-5165     </v>
          </cell>
          <cell r="C457" t="str">
            <v xml:space="preserve">DIRECTOR OF PUBLIC WORKS        </v>
          </cell>
          <cell r="D457">
            <v>0</v>
          </cell>
        </row>
        <row r="458">
          <cell r="B458" t="str">
            <v xml:space="preserve">01-73-5170     </v>
          </cell>
          <cell r="C458" t="str">
            <v xml:space="preserve">EMPLOYEE WAGES                  </v>
          </cell>
          <cell r="D458">
            <v>0</v>
          </cell>
        </row>
        <row r="459">
          <cell r="B459" t="str">
            <v xml:space="preserve">01-73-5170.1   </v>
          </cell>
          <cell r="C459" t="str">
            <v xml:space="preserve">WAGES PW - SICK TIME OFF        </v>
          </cell>
          <cell r="D459">
            <v>0</v>
          </cell>
        </row>
        <row r="460">
          <cell r="B460" t="str">
            <v xml:space="preserve">01-73-5170.2   </v>
          </cell>
          <cell r="C460" t="str">
            <v xml:space="preserve">WAGES PW - VACATION             </v>
          </cell>
          <cell r="D460">
            <v>0</v>
          </cell>
        </row>
        <row r="461">
          <cell r="B461" t="str">
            <v xml:space="preserve">01-73-5170.3   </v>
          </cell>
          <cell r="C461" t="str">
            <v xml:space="preserve">WAGES PW - PERSONAL TIME OFF    </v>
          </cell>
          <cell r="D461">
            <v>0</v>
          </cell>
        </row>
        <row r="462">
          <cell r="B462" t="str">
            <v xml:space="preserve">01-73-5188     </v>
          </cell>
          <cell r="C462" t="str">
            <v xml:space="preserve">ADMINISTRATIVE CLERK            </v>
          </cell>
          <cell r="D462">
            <v>0</v>
          </cell>
        </row>
        <row r="465">
          <cell r="B465" t="str">
            <v xml:space="preserve">01-73-5201     </v>
          </cell>
          <cell r="C465" t="str">
            <v xml:space="preserve">PROFESSIONAL SERVICES           </v>
          </cell>
          <cell r="D465">
            <v>0</v>
          </cell>
        </row>
        <row r="466">
          <cell r="B466" t="str">
            <v xml:space="preserve">01-73-5202     </v>
          </cell>
          <cell r="C466" t="str">
            <v xml:space="preserve">LEGAL PROFESSIONAL SERVICES     </v>
          </cell>
          <cell r="D466">
            <v>1030.55</v>
          </cell>
        </row>
        <row r="467">
          <cell r="B467" t="str">
            <v xml:space="preserve">01-73-5205     </v>
          </cell>
          <cell r="C467" t="str">
            <v xml:space="preserve">TELEPHONE                       </v>
          </cell>
          <cell r="D467">
            <v>1233.73</v>
          </cell>
        </row>
        <row r="468">
          <cell r="B468" t="str">
            <v xml:space="preserve">01-73-5209     </v>
          </cell>
          <cell r="C468" t="str">
            <v xml:space="preserve">TREE REMOVAL &amp; TRIMMING         </v>
          </cell>
          <cell r="D468">
            <v>0</v>
          </cell>
        </row>
        <row r="469">
          <cell r="B469" t="str">
            <v xml:space="preserve">01-73-5217     </v>
          </cell>
          <cell r="C469" t="str">
            <v xml:space="preserve">LIABILITY INSURANCE             </v>
          </cell>
          <cell r="D469">
            <v>21862.1</v>
          </cell>
        </row>
        <row r="470">
          <cell r="B470" t="str">
            <v xml:space="preserve">01-73-5226     </v>
          </cell>
          <cell r="C470" t="str">
            <v>EXPENSES FOR JULIE"            "</v>
          </cell>
          <cell r="D470">
            <v>0</v>
          </cell>
        </row>
        <row r="471">
          <cell r="B471" t="str">
            <v xml:space="preserve">01-73-5233     </v>
          </cell>
          <cell r="C471" t="str">
            <v xml:space="preserve">STREET LIGHTING                 </v>
          </cell>
          <cell r="D471">
            <v>4336.63</v>
          </cell>
        </row>
        <row r="472">
          <cell r="B472" t="str">
            <v xml:space="preserve">01-73-5235     </v>
          </cell>
          <cell r="C472" t="str">
            <v xml:space="preserve">TREE REPLACEMENT                </v>
          </cell>
          <cell r="D472">
            <v>0</v>
          </cell>
        </row>
        <row r="473">
          <cell r="B473" t="str">
            <v xml:space="preserve">01-73-5236     </v>
          </cell>
          <cell r="C473" t="str">
            <v xml:space="preserve">STREET MAINTENANCE              </v>
          </cell>
          <cell r="D473">
            <v>0</v>
          </cell>
        </row>
        <row r="474">
          <cell r="B474" t="str">
            <v xml:space="preserve">01-73-5237.2   </v>
          </cell>
          <cell r="C474" t="str">
            <v xml:space="preserve">SIDEWALK RECONSTRUCTION         </v>
          </cell>
          <cell r="D474">
            <v>0</v>
          </cell>
        </row>
        <row r="475">
          <cell r="B475" t="str">
            <v xml:space="preserve">01-73-5238     </v>
          </cell>
          <cell r="C475" t="str">
            <v xml:space="preserve">REPAIR/MAINT. - STREET LIGHTS   </v>
          </cell>
          <cell r="D475">
            <v>4100.42</v>
          </cell>
        </row>
        <row r="476">
          <cell r="B476" t="str">
            <v xml:space="preserve">01-73-5239     </v>
          </cell>
          <cell r="C476" t="str">
            <v xml:space="preserve">REPAIR/MAINT. - TRAFFIC LIGHTS  </v>
          </cell>
          <cell r="D476">
            <v>0</v>
          </cell>
        </row>
        <row r="477">
          <cell r="B477" t="str">
            <v xml:space="preserve">01-73-5240     </v>
          </cell>
          <cell r="C477" t="str">
            <v xml:space="preserve">REPAIR/MAINT - BUILDING         </v>
          </cell>
          <cell r="D477">
            <v>0</v>
          </cell>
        </row>
        <row r="478">
          <cell r="B478" t="str">
            <v xml:space="preserve">01-73-5241     </v>
          </cell>
          <cell r="C478" t="str">
            <v xml:space="preserve">R &amp; M: GROUNDS                  </v>
          </cell>
          <cell r="D478">
            <v>600</v>
          </cell>
        </row>
        <row r="479">
          <cell r="B479" t="str">
            <v xml:space="preserve">01-73-5244     </v>
          </cell>
          <cell r="C479" t="str">
            <v xml:space="preserve">R &amp; M:  OFFICE EQUIPMENT        </v>
          </cell>
          <cell r="D479">
            <v>2140.9499999999998</v>
          </cell>
        </row>
        <row r="480">
          <cell r="B480" t="str">
            <v xml:space="preserve">01-73-5253     </v>
          </cell>
          <cell r="C480" t="str">
            <v xml:space="preserve">SEMINARS/CONFERENCES            </v>
          </cell>
          <cell r="D480">
            <v>0</v>
          </cell>
        </row>
        <row r="481">
          <cell r="B481" t="str">
            <v xml:space="preserve">01-73-5268     </v>
          </cell>
          <cell r="C481" t="str">
            <v xml:space="preserve">UNIFORM RENTAL                  </v>
          </cell>
          <cell r="D481">
            <v>2169.27</v>
          </cell>
        </row>
        <row r="482">
          <cell r="B482" t="str">
            <v xml:space="preserve">01-73-5269     </v>
          </cell>
          <cell r="C482" t="str">
            <v xml:space="preserve">TOWING &amp; STORAGE EXPENSE        </v>
          </cell>
          <cell r="D482">
            <v>0</v>
          </cell>
        </row>
        <row r="483">
          <cell r="B483" t="str">
            <v xml:space="preserve">01-73-5275     </v>
          </cell>
          <cell r="C483" t="str">
            <v xml:space="preserve">EMPLOYEE HEALTH CARE PLAN       </v>
          </cell>
          <cell r="D483">
            <v>12230.98</v>
          </cell>
        </row>
        <row r="484">
          <cell r="B484" t="str">
            <v xml:space="preserve">01-73-5275.2   </v>
          </cell>
          <cell r="C484" t="str">
            <v xml:space="preserve">EMPLOYEE LIFE INSURANCE         </v>
          </cell>
          <cell r="D484">
            <v>49.31</v>
          </cell>
        </row>
        <row r="485">
          <cell r="B485" t="str">
            <v xml:space="preserve">01-73-5275.3   </v>
          </cell>
          <cell r="C485" t="str">
            <v xml:space="preserve">EMPLOYEE VISION INSURANCE       </v>
          </cell>
          <cell r="D485">
            <v>73.239999999999995</v>
          </cell>
        </row>
        <row r="486">
          <cell r="B486" t="str">
            <v xml:space="preserve">01-73-5275.4   </v>
          </cell>
          <cell r="C486" t="str">
            <v xml:space="preserve">DENTAL INSURANCE - 7/1/06       </v>
          </cell>
          <cell r="D486">
            <v>349.74</v>
          </cell>
        </row>
        <row r="487">
          <cell r="B487" t="str">
            <v xml:space="preserve">01-73-5276     </v>
          </cell>
          <cell r="C487" t="str">
            <v xml:space="preserve">RETIREE HEALTH CARE PLAN        </v>
          </cell>
          <cell r="D487">
            <v>528.79</v>
          </cell>
        </row>
        <row r="488">
          <cell r="B488" t="str">
            <v xml:space="preserve">01-73-5276.4   </v>
          </cell>
          <cell r="C488" t="str">
            <v xml:space="preserve">RETIREE DENTAL INS - 7/1/06     </v>
          </cell>
          <cell r="D488">
            <v>112.49</v>
          </cell>
        </row>
        <row r="489">
          <cell r="B489" t="str">
            <v xml:space="preserve">01-73-5283     </v>
          </cell>
          <cell r="C489" t="str">
            <v xml:space="preserve">RODENT CONTROL                  </v>
          </cell>
          <cell r="D489">
            <v>0</v>
          </cell>
        </row>
        <row r="492">
          <cell r="B492" t="str">
            <v xml:space="preserve">01-73-5302     </v>
          </cell>
          <cell r="C492" t="str">
            <v xml:space="preserve">GAS/OIL                         </v>
          </cell>
          <cell r="D492">
            <v>0</v>
          </cell>
        </row>
        <row r="493">
          <cell r="B493" t="str">
            <v xml:space="preserve">01-73-5316     </v>
          </cell>
          <cell r="C493" t="str">
            <v xml:space="preserve">SUPPLIES - OFFICE               </v>
          </cell>
          <cell r="D493">
            <v>1751.04</v>
          </cell>
        </row>
        <row r="494">
          <cell r="B494" t="str">
            <v xml:space="preserve">01-73-5323     </v>
          </cell>
          <cell r="C494" t="str">
            <v xml:space="preserve">MEDICAL EXAM-VACCINATIONS       </v>
          </cell>
          <cell r="D494">
            <v>65.5</v>
          </cell>
        </row>
        <row r="495">
          <cell r="B495" t="str">
            <v xml:space="preserve">01-73-5326     </v>
          </cell>
          <cell r="C495" t="str">
            <v xml:space="preserve">TOOLS &amp; SUPPLIES                </v>
          </cell>
          <cell r="D495">
            <v>305.62</v>
          </cell>
        </row>
        <row r="496">
          <cell r="B496" t="str">
            <v xml:space="preserve">01-73-5327     </v>
          </cell>
          <cell r="C496" t="str">
            <v xml:space="preserve">SUPPLIES - SNOW &amp; ICE CONTROL   </v>
          </cell>
          <cell r="D496">
            <v>812</v>
          </cell>
        </row>
        <row r="497">
          <cell r="B497" t="str">
            <v xml:space="preserve">01-73-5328     </v>
          </cell>
          <cell r="C497" t="str">
            <v xml:space="preserve">LEAFING SUPPLIES                </v>
          </cell>
          <cell r="D497">
            <v>2000</v>
          </cell>
        </row>
        <row r="498">
          <cell r="B498" t="str">
            <v xml:space="preserve">01-73-5341     </v>
          </cell>
          <cell r="C498" t="str">
            <v xml:space="preserve">PLOWING EQUIPMENT               </v>
          </cell>
          <cell r="D498">
            <v>0</v>
          </cell>
        </row>
        <row r="499">
          <cell r="B499" t="str">
            <v xml:space="preserve">01-73-5342     </v>
          </cell>
          <cell r="C499" t="str">
            <v xml:space="preserve">STREET SIGNS                    </v>
          </cell>
          <cell r="D499">
            <v>262.58999999999997</v>
          </cell>
        </row>
        <row r="500">
          <cell r="B500" t="str">
            <v xml:space="preserve">01-73-5348     </v>
          </cell>
          <cell r="C500" t="str">
            <v xml:space="preserve">WEED CONTROL                    </v>
          </cell>
          <cell r="D500">
            <v>0</v>
          </cell>
        </row>
        <row r="501">
          <cell r="B501" t="str">
            <v xml:space="preserve">01-73-5350     </v>
          </cell>
          <cell r="C501" t="str">
            <v xml:space="preserve">REPAIR/MAINT. - MOTOR EQUIP     </v>
          </cell>
          <cell r="D501">
            <v>12037.81</v>
          </cell>
        </row>
        <row r="502">
          <cell r="B502" t="str">
            <v xml:space="preserve">01-73-5352     </v>
          </cell>
          <cell r="C502" t="str">
            <v xml:space="preserve">REPAIR/MAINT. - PARKWAYS        </v>
          </cell>
          <cell r="D502">
            <v>0</v>
          </cell>
        </row>
        <row r="503">
          <cell r="B503" t="str">
            <v xml:space="preserve">01-73-5358     </v>
          </cell>
          <cell r="C503" t="str">
            <v xml:space="preserve">R &amp; M: FORESTRY EQUIPMENT       </v>
          </cell>
          <cell r="D503">
            <v>0</v>
          </cell>
        </row>
        <row r="506">
          <cell r="B506" t="str">
            <v xml:space="preserve">01-73-5409     </v>
          </cell>
          <cell r="C506" t="str">
            <v xml:space="preserve">MACHINERY/EQUIPMENT             </v>
          </cell>
          <cell r="D506">
            <v>-299418</v>
          </cell>
        </row>
        <row r="507">
          <cell r="B507" t="str">
            <v xml:space="preserve">01-73-5413     </v>
          </cell>
          <cell r="C507" t="str">
            <v xml:space="preserve">COMPUTER HARDWARE/SOFTWARE      </v>
          </cell>
          <cell r="D507">
            <v>0</v>
          </cell>
        </row>
        <row r="508">
          <cell r="B508" t="str">
            <v xml:space="preserve">01-73-5420     </v>
          </cell>
          <cell r="C508" t="str">
            <v xml:space="preserve">DISC CHIPPER - STREET EQUIPMENT </v>
          </cell>
          <cell r="D508">
            <v>0</v>
          </cell>
        </row>
        <row r="509">
          <cell r="B509" t="str">
            <v xml:space="preserve">01-73-5425     </v>
          </cell>
          <cell r="C509" t="str">
            <v xml:space="preserve">STREET SWEEPER/STREET EQUIP     </v>
          </cell>
          <cell r="D509">
            <v>0</v>
          </cell>
        </row>
        <row r="510">
          <cell r="B510" t="str">
            <v xml:space="preserve">01-73-5433     </v>
          </cell>
          <cell r="C510" t="str">
            <v xml:space="preserve">MECHANIC TOOLS                  </v>
          </cell>
          <cell r="D510">
            <v>257.51</v>
          </cell>
        </row>
        <row r="511">
          <cell r="B511" t="str">
            <v xml:space="preserve">01-73-5459     </v>
          </cell>
          <cell r="C511" t="str">
            <v xml:space="preserve">CHAIN SAW                       </v>
          </cell>
          <cell r="D511">
            <v>137.1</v>
          </cell>
        </row>
        <row r="514">
          <cell r="B514" t="str">
            <v xml:space="preserve">01-73-5505     </v>
          </cell>
          <cell r="C514" t="str">
            <v xml:space="preserve">CONTINGENCY                     </v>
          </cell>
          <cell r="D514">
            <v>0</v>
          </cell>
        </row>
        <row r="517">
          <cell r="B517" t="str">
            <v xml:space="preserve">03-00-4060     </v>
          </cell>
          <cell r="C517" t="str">
            <v xml:space="preserve">RUBBISH BILLINGS                </v>
          </cell>
          <cell r="D517">
            <v>54176.45</v>
          </cell>
        </row>
        <row r="518">
          <cell r="B518" t="str">
            <v xml:space="preserve">03-00-4062     </v>
          </cell>
          <cell r="C518" t="str">
            <v xml:space="preserve">TRASH &amp; COMPOST TAG REVENUE     </v>
          </cell>
          <cell r="D518">
            <v>929.9</v>
          </cell>
        </row>
        <row r="519">
          <cell r="B519" t="str">
            <v xml:space="preserve">03-00-4066     </v>
          </cell>
          <cell r="C519" t="str">
            <v xml:space="preserve">PENALTIES                       </v>
          </cell>
          <cell r="D519">
            <v>1163.04</v>
          </cell>
        </row>
        <row r="530">
          <cell r="B530" t="str">
            <v xml:space="preserve">03-75-5280     </v>
          </cell>
          <cell r="C530" t="str">
            <v xml:space="preserve">RUBBISH / GARBAGE REMOVAL       </v>
          </cell>
          <cell r="D530">
            <v>0</v>
          </cell>
        </row>
        <row r="531">
          <cell r="B531" t="str">
            <v xml:space="preserve">03-75-5281     </v>
          </cell>
          <cell r="C531" t="str">
            <v xml:space="preserve">TRASH AND COMPOST TAG EXPENSES  </v>
          </cell>
          <cell r="D531">
            <v>0</v>
          </cell>
        </row>
        <row r="532">
          <cell r="B532" t="str">
            <v xml:space="preserve">03-75-5289     </v>
          </cell>
          <cell r="C532" t="str">
            <v xml:space="preserve">DUMPING FEES                    </v>
          </cell>
          <cell r="D532">
            <v>13306.88</v>
          </cell>
        </row>
        <row r="535">
          <cell r="B535" t="str">
            <v xml:space="preserve">07-00-4001     </v>
          </cell>
          <cell r="C535" t="str">
            <v xml:space="preserve">PROPERTY TAXES                  </v>
          </cell>
          <cell r="D535">
            <v>0</v>
          </cell>
        </row>
        <row r="536">
          <cell r="B536" t="str">
            <v xml:space="preserve">07-00-4086.1   </v>
          </cell>
          <cell r="C536" t="str">
            <v xml:space="preserve">OPERATING TRANSFERS IN          </v>
          </cell>
          <cell r="D536">
            <v>0</v>
          </cell>
        </row>
        <row r="541">
          <cell r="B541">
            <v>1355253</v>
          </cell>
          <cell r="C541" t="str">
            <v xml:space="preserve">IMRF EXPENDITURES               </v>
          </cell>
          <cell r="D541">
            <v>0</v>
          </cell>
        </row>
        <row r="542">
          <cell r="B542">
            <v>1358906</v>
          </cell>
          <cell r="C542" t="str">
            <v xml:space="preserve">SOCIAL SECURITY TAX             </v>
          </cell>
          <cell r="D542">
            <v>0</v>
          </cell>
        </row>
        <row r="543">
          <cell r="B543">
            <v>1360732</v>
          </cell>
          <cell r="C543" t="str">
            <v xml:space="preserve">MEDICARE                        </v>
          </cell>
          <cell r="D543">
            <v>0</v>
          </cell>
        </row>
        <row r="544">
          <cell r="B544">
            <v>1362558</v>
          </cell>
          <cell r="C544" t="str">
            <v xml:space="preserve">UNEMPLOYMENT TAX                </v>
          </cell>
          <cell r="D544">
            <v>0</v>
          </cell>
        </row>
        <row r="547">
          <cell r="B547" t="str">
            <v xml:space="preserve">10-00-4025     </v>
          </cell>
          <cell r="C547" t="str">
            <v xml:space="preserve">MOTOR FUEL TAX (STATE)          </v>
          </cell>
          <cell r="D547">
            <v>29602.240000000002</v>
          </cell>
        </row>
        <row r="548">
          <cell r="B548" t="str">
            <v xml:space="preserve">10-00-4070     </v>
          </cell>
          <cell r="C548" t="str">
            <v xml:space="preserve">INTEREST INCOME                 </v>
          </cell>
          <cell r="D548">
            <v>132.13999999999999</v>
          </cell>
        </row>
        <row r="549">
          <cell r="B549" t="str">
            <v xml:space="preserve">10-00-4083     </v>
          </cell>
          <cell r="C549" t="str">
            <v xml:space="preserve">GRANT FUNDS RECEIVED            </v>
          </cell>
          <cell r="D549">
            <v>348807.5</v>
          </cell>
        </row>
        <row r="556">
          <cell r="B556" t="str">
            <v xml:space="preserve">10-73-5201     </v>
          </cell>
          <cell r="C556" t="str">
            <v xml:space="preserve">PROFESSIONAL SERVICES           </v>
          </cell>
          <cell r="D556">
            <v>0</v>
          </cell>
        </row>
        <row r="557">
          <cell r="B557" t="str">
            <v xml:space="preserve">10-73-5232     </v>
          </cell>
          <cell r="C557" t="str">
            <v xml:space="preserve">STREET LIGHTING                 </v>
          </cell>
          <cell r="D557">
            <v>0</v>
          </cell>
        </row>
        <row r="558">
          <cell r="B558" t="str">
            <v xml:space="preserve">10-73-5238.2   </v>
          </cell>
          <cell r="C558" t="str">
            <v xml:space="preserve">STREET REPAVING                 </v>
          </cell>
          <cell r="D558">
            <v>0</v>
          </cell>
        </row>
        <row r="561">
          <cell r="B561" t="str">
            <v xml:space="preserve">11-00-4026     </v>
          </cell>
          <cell r="C561" t="str">
            <v xml:space="preserve">COOK COUNTY GRANT               </v>
          </cell>
          <cell r="D561">
            <v>300000</v>
          </cell>
        </row>
        <row r="562">
          <cell r="B562" t="str">
            <v xml:space="preserve">11-00-4086     </v>
          </cell>
          <cell r="C562" t="str">
            <v xml:space="preserve">OPERATING TRANSFERS             </v>
          </cell>
          <cell r="D562">
            <v>0</v>
          </cell>
        </row>
        <row r="571">
          <cell r="B571" t="str">
            <v xml:space="preserve">11-73-5236     </v>
          </cell>
          <cell r="C571" t="str">
            <v xml:space="preserve">STREET RECONSTRUCTION           </v>
          </cell>
          <cell r="D571">
            <v>0</v>
          </cell>
        </row>
        <row r="574">
          <cell r="B574" t="str">
            <v xml:space="preserve">15-00-4001     </v>
          </cell>
          <cell r="C574" t="str">
            <v xml:space="preserve">PROPERTY TAXES                  </v>
          </cell>
          <cell r="D574">
            <v>0</v>
          </cell>
        </row>
        <row r="575">
          <cell r="B575" t="str">
            <v xml:space="preserve">15-00-4070     </v>
          </cell>
          <cell r="C575" t="str">
            <v xml:space="preserve">INTEREST INCOME                 </v>
          </cell>
          <cell r="D575">
            <v>321.01</v>
          </cell>
        </row>
        <row r="580">
          <cell r="B580" t="str">
            <v xml:space="preserve">15-21-5202     </v>
          </cell>
          <cell r="C580" t="str">
            <v xml:space="preserve">LEGAL PROFESSIONAL SERVICES     </v>
          </cell>
          <cell r="D580">
            <v>1657.5</v>
          </cell>
        </row>
        <row r="581">
          <cell r="B581" t="str">
            <v xml:space="preserve">15-21-5229     </v>
          </cell>
          <cell r="C581" t="str">
            <v xml:space="preserve">T I F DISBURSEMENTS             </v>
          </cell>
          <cell r="D581">
            <v>0</v>
          </cell>
        </row>
        <row r="582">
          <cell r="B582" t="str">
            <v xml:space="preserve">15-21-5257     </v>
          </cell>
          <cell r="C582" t="str">
            <v xml:space="preserve">GRANT EXPENDITURES              </v>
          </cell>
          <cell r="D582">
            <v>0</v>
          </cell>
        </row>
        <row r="583">
          <cell r="B583" t="str">
            <v xml:space="preserve">15-21-5287     </v>
          </cell>
          <cell r="C583" t="str">
            <v xml:space="preserve">GAS FOR HEATING                 </v>
          </cell>
          <cell r="D583">
            <v>0</v>
          </cell>
        </row>
        <row r="586">
          <cell r="B586" t="str">
            <v xml:space="preserve">15-21-5505     </v>
          </cell>
          <cell r="C586" t="str">
            <v xml:space="preserve">CONTINGENCY                     </v>
          </cell>
          <cell r="D586">
            <v>0</v>
          </cell>
        </row>
        <row r="589">
          <cell r="B589" t="str">
            <v xml:space="preserve">15-24-5204     </v>
          </cell>
          <cell r="C589" t="str">
            <v xml:space="preserve">AUDIT SERVICES                  </v>
          </cell>
          <cell r="D589">
            <v>0</v>
          </cell>
        </row>
        <row r="590">
          <cell r="B590" t="str">
            <v xml:space="preserve">15-24-5206     </v>
          </cell>
          <cell r="C590" t="str">
            <v xml:space="preserve">REFUND OF TIF TAXES             </v>
          </cell>
          <cell r="D590">
            <v>0</v>
          </cell>
        </row>
        <row r="593">
          <cell r="B593" t="str">
            <v xml:space="preserve">15-73-5237     </v>
          </cell>
          <cell r="C593" t="str">
            <v xml:space="preserve">STREET RECONSTRUCTION           </v>
          </cell>
          <cell r="D593">
            <v>0</v>
          </cell>
        </row>
        <row r="594">
          <cell r="B594" t="str">
            <v xml:space="preserve">15-73-5326     </v>
          </cell>
          <cell r="C594" t="str">
            <v xml:space="preserve">TOOLS &amp; SUPPLIES                </v>
          </cell>
          <cell r="D594">
            <v>0</v>
          </cell>
        </row>
        <row r="597">
          <cell r="B597" t="str">
            <v xml:space="preserve">16-00-4070     </v>
          </cell>
          <cell r="C597" t="str">
            <v xml:space="preserve">INTEREST INCOME                 </v>
          </cell>
          <cell r="D597">
            <v>71.989999999999995</v>
          </cell>
        </row>
        <row r="602">
          <cell r="B602" t="str">
            <v xml:space="preserve">16-21-5202     </v>
          </cell>
          <cell r="C602" t="str">
            <v xml:space="preserve">LEGAL PROFESSIONAL SERVICES     </v>
          </cell>
          <cell r="D602">
            <v>0</v>
          </cell>
        </row>
        <row r="605">
          <cell r="B605" t="str">
            <v xml:space="preserve">16-21-5505     </v>
          </cell>
          <cell r="C605" t="str">
            <v xml:space="preserve">CONTINGENCY                     </v>
          </cell>
          <cell r="D605">
            <v>0</v>
          </cell>
        </row>
        <row r="606">
          <cell r="B606" t="str">
            <v xml:space="preserve">16-24-5204     </v>
          </cell>
          <cell r="C606" t="str">
            <v xml:space="preserve">AUDIT SERVICES                  </v>
          </cell>
          <cell r="D606">
            <v>0</v>
          </cell>
        </row>
        <row r="609">
          <cell r="B609" t="str">
            <v xml:space="preserve">17-00-4001     </v>
          </cell>
          <cell r="C609" t="str">
            <v xml:space="preserve">PROPERTY TAXES.                 </v>
          </cell>
          <cell r="D609">
            <v>0</v>
          </cell>
        </row>
        <row r="610">
          <cell r="B610" t="str">
            <v xml:space="preserve">17-00-4073     </v>
          </cell>
          <cell r="C610" t="str">
            <v xml:space="preserve">INTEREST INCOME                 </v>
          </cell>
          <cell r="D610">
            <v>24.14</v>
          </cell>
        </row>
        <row r="615">
          <cell r="B615" t="str">
            <v xml:space="preserve">17-21-5202     </v>
          </cell>
          <cell r="C615" t="str">
            <v xml:space="preserve">LEGAL &amp; PROFESSIONAL SERVICES   </v>
          </cell>
          <cell r="D615">
            <v>0</v>
          </cell>
        </row>
        <row r="616">
          <cell r="B616" t="str">
            <v xml:space="preserve">17-21-5203     </v>
          </cell>
          <cell r="C616" t="str">
            <v xml:space="preserve">OTHER CONTRACTUAL               </v>
          </cell>
          <cell r="D616">
            <v>0</v>
          </cell>
        </row>
        <row r="619">
          <cell r="B619" t="str">
            <v xml:space="preserve">17-24-5204     </v>
          </cell>
          <cell r="C619" t="str">
            <v xml:space="preserve">AUDIT SERVICES                  </v>
          </cell>
          <cell r="D619">
            <v>0</v>
          </cell>
        </row>
        <row r="622">
          <cell r="B622" t="str">
            <v xml:space="preserve">18-00-4070     </v>
          </cell>
          <cell r="C622" t="str">
            <v xml:space="preserve">INTEREST INCOME                 </v>
          </cell>
          <cell r="D622">
            <v>1.1200000000000001</v>
          </cell>
        </row>
        <row r="627">
          <cell r="B627" t="str">
            <v xml:space="preserve">18-21-5202     </v>
          </cell>
          <cell r="C627" t="str">
            <v xml:space="preserve">LEGAL &amp; PROFESSIONAL SERVICES   </v>
          </cell>
          <cell r="D627">
            <v>243.75</v>
          </cell>
        </row>
        <row r="630">
          <cell r="B630" t="str">
            <v xml:space="preserve">18-21-5502     </v>
          </cell>
          <cell r="C630" t="str">
            <v xml:space="preserve">BANK FEES                       </v>
          </cell>
          <cell r="D630">
            <v>0</v>
          </cell>
        </row>
        <row r="633">
          <cell r="B633" t="str">
            <v xml:space="preserve">19-00-4001     </v>
          </cell>
          <cell r="C633" t="str">
            <v xml:space="preserve">PROPERTY TAXES                  </v>
          </cell>
          <cell r="D633">
            <v>0</v>
          </cell>
        </row>
        <row r="634">
          <cell r="B634" t="str">
            <v xml:space="preserve">19-00-4070     </v>
          </cell>
          <cell r="C634" t="str">
            <v xml:space="preserve">INTEREST INCOME                 </v>
          </cell>
          <cell r="D634">
            <v>12.88</v>
          </cell>
        </row>
        <row r="639">
          <cell r="B639" t="str">
            <v xml:space="preserve">19-21-5202     </v>
          </cell>
          <cell r="C639" t="str">
            <v xml:space="preserve">LEGAL &amp; PROFESSIONAL SERVICES   </v>
          </cell>
          <cell r="D639">
            <v>0</v>
          </cell>
        </row>
        <row r="640">
          <cell r="B640" t="str">
            <v xml:space="preserve">19-21-5229     </v>
          </cell>
          <cell r="C640" t="str">
            <v xml:space="preserve">T I F DISBURSEMENTS - ANB       </v>
          </cell>
          <cell r="D640">
            <v>0</v>
          </cell>
        </row>
        <row r="643">
          <cell r="B643" t="str">
            <v xml:space="preserve">30-00-4001     </v>
          </cell>
          <cell r="C643" t="str">
            <v xml:space="preserve">PROPERTY TAXES                  </v>
          </cell>
          <cell r="D643">
            <v>0</v>
          </cell>
        </row>
        <row r="644">
          <cell r="B644" t="str">
            <v xml:space="preserve">30-00-4086     </v>
          </cell>
          <cell r="C644" t="str">
            <v xml:space="preserve">OPERATING TRANSFERS             </v>
          </cell>
          <cell r="D644">
            <v>0</v>
          </cell>
        </row>
        <row r="645">
          <cell r="B645" t="str">
            <v xml:space="preserve">30-00-4088.1   </v>
          </cell>
          <cell r="C645" t="str">
            <v xml:space="preserve">NEW DEBT ISSUANCE - BONDS       </v>
          </cell>
          <cell r="D645">
            <v>0</v>
          </cell>
        </row>
        <row r="652">
          <cell r="B652" t="str">
            <v xml:space="preserve">30-81-5705     </v>
          </cell>
          <cell r="C652" t="str">
            <v xml:space="preserve">PRINCIPAL-ANNUAL ROLLOVER BONDS </v>
          </cell>
          <cell r="D652">
            <v>0</v>
          </cell>
        </row>
        <row r="653">
          <cell r="B653" t="str">
            <v xml:space="preserve">30-81-5710     </v>
          </cell>
          <cell r="C653" t="str">
            <v>INTEREST - ANNUAL ROLLOVER BONDS</v>
          </cell>
          <cell r="D653">
            <v>0</v>
          </cell>
        </row>
        <row r="654">
          <cell r="B654" t="str">
            <v xml:space="preserve">30-81-5712     </v>
          </cell>
          <cell r="C654" t="str">
            <v xml:space="preserve">PRINCIPAL - 2003 A              </v>
          </cell>
          <cell r="D654">
            <v>0</v>
          </cell>
        </row>
        <row r="655">
          <cell r="B655" t="str">
            <v xml:space="preserve">30-81-5715     </v>
          </cell>
          <cell r="C655" t="str">
            <v xml:space="preserve">PRINCIPAL 2003B                 </v>
          </cell>
          <cell r="D655">
            <v>0</v>
          </cell>
        </row>
        <row r="656">
          <cell r="B656" t="str">
            <v xml:space="preserve">30-81-5758     </v>
          </cell>
          <cell r="C656" t="str">
            <v xml:space="preserve">INTEREST - 2003 A               </v>
          </cell>
          <cell r="D656">
            <v>0</v>
          </cell>
        </row>
        <row r="657">
          <cell r="B657" t="str">
            <v xml:space="preserve">30-81-5760     </v>
          </cell>
          <cell r="C657" t="str">
            <v xml:space="preserve">INTEREST 2003B                  </v>
          </cell>
          <cell r="D657">
            <v>0</v>
          </cell>
        </row>
        <row r="658">
          <cell r="B658" t="str">
            <v xml:space="preserve">30-81-5781     </v>
          </cell>
          <cell r="C658" t="str">
            <v xml:space="preserve">BOND ISSUANCE COSTS             </v>
          </cell>
          <cell r="D658">
            <v>0</v>
          </cell>
        </row>
        <row r="661">
          <cell r="B661" t="str">
            <v xml:space="preserve">40-00-4070     </v>
          </cell>
          <cell r="C661" t="str">
            <v xml:space="preserve">INTEREST INCOME                 </v>
          </cell>
          <cell r="D661">
            <v>5.91</v>
          </cell>
        </row>
        <row r="662">
          <cell r="B662" t="str">
            <v xml:space="preserve">40-00-4083     </v>
          </cell>
          <cell r="C662" t="str">
            <v xml:space="preserve">GRANT FUNDS RECEIVED            </v>
          </cell>
          <cell r="D662">
            <v>0</v>
          </cell>
        </row>
        <row r="663">
          <cell r="B663" t="str">
            <v xml:space="preserve">40-00-4086     </v>
          </cell>
          <cell r="C663" t="str">
            <v xml:space="preserve">OPERATING TRANSFERS             </v>
          </cell>
          <cell r="D663">
            <v>0</v>
          </cell>
        </row>
        <row r="664">
          <cell r="B664" t="str">
            <v xml:space="preserve">40-00-4088     </v>
          </cell>
          <cell r="C664" t="str">
            <v xml:space="preserve">DEBT ISSUANCE - BONDS           </v>
          </cell>
          <cell r="D664">
            <v>0</v>
          </cell>
        </row>
        <row r="665">
          <cell r="B665" t="str">
            <v xml:space="preserve">40-00-4092     </v>
          </cell>
          <cell r="C665" t="str">
            <v xml:space="preserve">RENTALS - PROPERTIES            </v>
          </cell>
          <cell r="D665">
            <v>4200</v>
          </cell>
        </row>
        <row r="670">
          <cell r="B670" t="str">
            <v xml:space="preserve">40-21-5201     </v>
          </cell>
          <cell r="C670" t="str">
            <v xml:space="preserve">PROFESSIONAL SERVICES           </v>
          </cell>
          <cell r="D670">
            <v>37872.199999999997</v>
          </cell>
        </row>
        <row r="675">
          <cell r="B675" t="str">
            <v xml:space="preserve">40-24-5208     </v>
          </cell>
          <cell r="C675" t="str">
            <v xml:space="preserve">BANK CHARGES - SERVICE FEE      </v>
          </cell>
          <cell r="D675">
            <v>0</v>
          </cell>
        </row>
        <row r="676">
          <cell r="B676" t="str">
            <v xml:space="preserve">40-24-5224     </v>
          </cell>
          <cell r="C676" t="str">
            <v xml:space="preserve">PROPERTY TAX PAYMENTS           </v>
          </cell>
          <cell r="D676">
            <v>0</v>
          </cell>
        </row>
        <row r="681">
          <cell r="B681" t="str">
            <v xml:space="preserve">40-73-5237     </v>
          </cell>
          <cell r="C681" t="str">
            <v xml:space="preserve">STREET RECONSTRUCTION           </v>
          </cell>
          <cell r="D681">
            <v>0</v>
          </cell>
        </row>
        <row r="686">
          <cell r="B686" t="str">
            <v xml:space="preserve">40-85-5401     </v>
          </cell>
          <cell r="C686" t="str">
            <v xml:space="preserve">BUILDING                        </v>
          </cell>
          <cell r="D686">
            <v>0</v>
          </cell>
        </row>
        <row r="687">
          <cell r="B687" t="str">
            <v xml:space="preserve">40-85-5405     </v>
          </cell>
          <cell r="C687" t="str">
            <v xml:space="preserve">LAND &amp; IMPROVEMENTS             </v>
          </cell>
          <cell r="D687">
            <v>0</v>
          </cell>
        </row>
        <row r="688">
          <cell r="B688" t="str">
            <v xml:space="preserve">40-85-5408     </v>
          </cell>
          <cell r="C688" t="str">
            <v xml:space="preserve">PURCHASE OF EQUIPMENT           </v>
          </cell>
          <cell r="D688">
            <v>437965.36</v>
          </cell>
        </row>
        <row r="691">
          <cell r="B691" t="str">
            <v xml:space="preserve">50-00-4004     </v>
          </cell>
          <cell r="C691" t="str">
            <v xml:space="preserve">WATER TOWER RENTERS             </v>
          </cell>
          <cell r="D691">
            <v>3500</v>
          </cell>
        </row>
        <row r="692">
          <cell r="B692" t="str">
            <v xml:space="preserve">50-00-4062     </v>
          </cell>
          <cell r="C692" t="str">
            <v xml:space="preserve">TURN-ON FEE                     </v>
          </cell>
          <cell r="D692">
            <v>600</v>
          </cell>
        </row>
        <row r="693">
          <cell r="B693" t="str">
            <v xml:space="preserve">50-00-4064     </v>
          </cell>
          <cell r="C693" t="str">
            <v xml:space="preserve">WATER SALES                     </v>
          </cell>
          <cell r="D693">
            <v>198728.36</v>
          </cell>
        </row>
        <row r="694">
          <cell r="B694" t="str">
            <v xml:space="preserve">50-00-4065     </v>
          </cell>
          <cell r="C694" t="str">
            <v xml:space="preserve">SEWERAGE CHARGES                </v>
          </cell>
          <cell r="D694">
            <v>24602.13</v>
          </cell>
        </row>
        <row r="695">
          <cell r="B695" t="str">
            <v xml:space="preserve">50-00-4066     </v>
          </cell>
          <cell r="C695" t="str">
            <v xml:space="preserve">PENALTIES                       </v>
          </cell>
          <cell r="D695">
            <v>3275.93</v>
          </cell>
        </row>
        <row r="696">
          <cell r="B696" t="str">
            <v xml:space="preserve">50-00-4067     </v>
          </cell>
          <cell r="C696" t="str">
            <v xml:space="preserve">WATER METER SALES               </v>
          </cell>
          <cell r="D696">
            <v>0</v>
          </cell>
        </row>
        <row r="697">
          <cell r="B697" t="str">
            <v xml:space="preserve">50-00-4074     </v>
          </cell>
          <cell r="C697" t="str">
            <v>INTEREST INCOME WATER TOWER TANK</v>
          </cell>
          <cell r="D697">
            <v>79.959999999999994</v>
          </cell>
        </row>
        <row r="698">
          <cell r="B698" t="str">
            <v xml:space="preserve">50-00-4084     </v>
          </cell>
          <cell r="C698" t="str">
            <v xml:space="preserve">ADMIN FEE - SHUT OFF LIST       </v>
          </cell>
          <cell r="D698">
            <v>1590</v>
          </cell>
        </row>
        <row r="699">
          <cell r="B699" t="str">
            <v xml:space="preserve">50-00-4085     </v>
          </cell>
          <cell r="C699" t="str">
            <v xml:space="preserve">CROSS CONNECTION FEES           </v>
          </cell>
          <cell r="D699">
            <v>64930</v>
          </cell>
        </row>
        <row r="700">
          <cell r="B700" t="str">
            <v xml:space="preserve">50-00-4090     </v>
          </cell>
          <cell r="C700" t="str">
            <v xml:space="preserve">MISCELLANEOUS                   </v>
          </cell>
          <cell r="D700">
            <v>0</v>
          </cell>
        </row>
        <row r="711">
          <cell r="B711" t="str">
            <v xml:space="preserve">50-24-5108     </v>
          </cell>
          <cell r="C711" t="str">
            <v xml:space="preserve">COLLECTOR                       </v>
          </cell>
          <cell r="D711">
            <v>0</v>
          </cell>
        </row>
        <row r="714">
          <cell r="B714" t="str">
            <v xml:space="preserve">50-24-5272     </v>
          </cell>
          <cell r="C714" t="str">
            <v xml:space="preserve">POSTAGE                         </v>
          </cell>
          <cell r="D714">
            <v>1238.22</v>
          </cell>
        </row>
        <row r="723">
          <cell r="B723" t="str">
            <v xml:space="preserve">50-76-5165     </v>
          </cell>
          <cell r="C723" t="str">
            <v xml:space="preserve">DIRECTOR OF PUBLIC WORKS        </v>
          </cell>
          <cell r="D723">
            <v>0</v>
          </cell>
        </row>
        <row r="724">
          <cell r="B724" t="str">
            <v xml:space="preserve">50-76-5170     </v>
          </cell>
          <cell r="C724" t="str">
            <v xml:space="preserve">WAGES, PW EMPLOYEES             </v>
          </cell>
          <cell r="D724">
            <v>0</v>
          </cell>
        </row>
        <row r="725">
          <cell r="B725" t="str">
            <v xml:space="preserve">50-76-5188     </v>
          </cell>
          <cell r="C725" t="str">
            <v xml:space="preserve">ADMINISTRATIVE CLERK            </v>
          </cell>
          <cell r="D725">
            <v>0</v>
          </cell>
        </row>
        <row r="728">
          <cell r="B728" t="str">
            <v xml:space="preserve">50-76-5201     </v>
          </cell>
          <cell r="C728" t="str">
            <v xml:space="preserve">PROFESSIONAL SERVICES           </v>
          </cell>
          <cell r="D728">
            <v>135</v>
          </cell>
        </row>
        <row r="729">
          <cell r="B729" t="str">
            <v xml:space="preserve">50-76-5202     </v>
          </cell>
          <cell r="C729" t="str">
            <v xml:space="preserve">LEGAL SERVICES                  </v>
          </cell>
          <cell r="D729">
            <v>0</v>
          </cell>
        </row>
        <row r="730">
          <cell r="B730" t="str">
            <v xml:space="preserve">50-76-5203     </v>
          </cell>
          <cell r="C730" t="str">
            <v xml:space="preserve">CC INSPECTION SVS               </v>
          </cell>
          <cell r="D730">
            <v>0</v>
          </cell>
        </row>
        <row r="731">
          <cell r="B731" t="str">
            <v xml:space="preserve">50-76-5217     </v>
          </cell>
          <cell r="C731" t="str">
            <v xml:space="preserve">LIABILITY INSURANCE             </v>
          </cell>
          <cell r="D731">
            <v>0</v>
          </cell>
        </row>
        <row r="732">
          <cell r="B732" t="str">
            <v xml:space="preserve">50-76-5219     </v>
          </cell>
          <cell r="C732" t="str">
            <v xml:space="preserve">WORKMANS COMPENSATION INSURANCE </v>
          </cell>
          <cell r="D732">
            <v>0</v>
          </cell>
        </row>
        <row r="733">
          <cell r="B733" t="str">
            <v xml:space="preserve">50-76-5226     </v>
          </cell>
          <cell r="C733" t="str">
            <v xml:space="preserve">J.U.L.I.E.                      </v>
          </cell>
          <cell r="D733">
            <v>0</v>
          </cell>
        </row>
        <row r="734">
          <cell r="B734" t="str">
            <v xml:space="preserve">50-76-5250     </v>
          </cell>
          <cell r="C734" t="str">
            <v xml:space="preserve">50-50 FLOOD CONTROL ASSISTANCE  </v>
          </cell>
          <cell r="D734">
            <v>0</v>
          </cell>
        </row>
        <row r="735">
          <cell r="B735" t="str">
            <v xml:space="preserve">50-76-5267     </v>
          </cell>
          <cell r="C735" t="str">
            <v xml:space="preserve">RENTAL - EQUIPMENT              </v>
          </cell>
          <cell r="D735">
            <v>0</v>
          </cell>
        </row>
        <row r="736">
          <cell r="B736" t="str">
            <v xml:space="preserve">50-76-5273     </v>
          </cell>
          <cell r="C736" t="str">
            <v xml:space="preserve">LEAK DETECTION SERVICE          </v>
          </cell>
          <cell r="D736">
            <v>0</v>
          </cell>
        </row>
        <row r="737">
          <cell r="B737" t="str">
            <v xml:space="preserve">50-76-5287     </v>
          </cell>
          <cell r="C737" t="str">
            <v xml:space="preserve">GAS FOR HEATING                 </v>
          </cell>
          <cell r="D737">
            <v>3285.15</v>
          </cell>
        </row>
        <row r="740">
          <cell r="B740" t="str">
            <v xml:space="preserve">50-76-5302     </v>
          </cell>
          <cell r="C740" t="str">
            <v xml:space="preserve">GAS &amp; OIL                       </v>
          </cell>
          <cell r="D740">
            <v>0</v>
          </cell>
        </row>
        <row r="741">
          <cell r="B741" t="str">
            <v xml:space="preserve">50-76-5326     </v>
          </cell>
          <cell r="C741" t="str">
            <v xml:space="preserve">SUPPLIES - TOOLS                </v>
          </cell>
          <cell r="D741">
            <v>118.76</v>
          </cell>
        </row>
        <row r="742">
          <cell r="B742" t="str">
            <v xml:space="preserve">50-76-5377     </v>
          </cell>
          <cell r="C742" t="str">
            <v xml:space="preserve">PURCHASES - HYDRANT             </v>
          </cell>
          <cell r="D742">
            <v>0</v>
          </cell>
        </row>
        <row r="745">
          <cell r="B745" t="str">
            <v xml:space="preserve">50-76-5409     </v>
          </cell>
          <cell r="C745" t="str">
            <v xml:space="preserve">MACHINERY/EQUIPMENT             </v>
          </cell>
          <cell r="D745">
            <v>4847.4799999999996</v>
          </cell>
        </row>
        <row r="746">
          <cell r="B746" t="str">
            <v xml:space="preserve">50-76-5450     </v>
          </cell>
          <cell r="C746" t="str">
            <v xml:space="preserve">EMERGENCY WATER MAIN            </v>
          </cell>
          <cell r="D746">
            <v>7474</v>
          </cell>
        </row>
        <row r="747">
          <cell r="B747" t="str">
            <v xml:space="preserve">50-76-5453     </v>
          </cell>
          <cell r="C747" t="str">
            <v xml:space="preserve">IMPROVEMENTS-WATER MAIN         </v>
          </cell>
          <cell r="D747">
            <v>0</v>
          </cell>
        </row>
        <row r="750">
          <cell r="B750" t="str">
            <v xml:space="preserve">50-76-6810     </v>
          </cell>
          <cell r="C750" t="str">
            <v xml:space="preserve">COST OF WATER PURCHASED         </v>
          </cell>
          <cell r="D750">
            <v>178475.22</v>
          </cell>
        </row>
        <row r="753">
          <cell r="B753" t="str">
            <v xml:space="preserve">50-76-6827     </v>
          </cell>
          <cell r="C753" t="str">
            <v xml:space="preserve">REPAIR/MAINT - MAINS            </v>
          </cell>
          <cell r="D753">
            <v>57118.54</v>
          </cell>
        </row>
        <row r="754">
          <cell r="B754" t="str">
            <v xml:space="preserve">50-76-6829     </v>
          </cell>
          <cell r="C754" t="str">
            <v xml:space="preserve">REPAIR/MAINT - METERS           </v>
          </cell>
          <cell r="D754">
            <v>0</v>
          </cell>
        </row>
        <row r="755">
          <cell r="B755" t="str">
            <v xml:space="preserve">50-76-6830     </v>
          </cell>
          <cell r="C755" t="str">
            <v xml:space="preserve">REPAIR/MAINT - METER PARTS      </v>
          </cell>
          <cell r="D755">
            <v>33017.54</v>
          </cell>
        </row>
        <row r="756">
          <cell r="B756" t="str">
            <v xml:space="preserve">50-76-6831     </v>
          </cell>
          <cell r="C756" t="str">
            <v xml:space="preserve">REPAIR/MAINT - HYDRANTS         </v>
          </cell>
          <cell r="D756">
            <v>0</v>
          </cell>
        </row>
        <row r="757">
          <cell r="B757" t="str">
            <v xml:space="preserve">50-76-6833     </v>
          </cell>
          <cell r="C757" t="str">
            <v xml:space="preserve">REPAIR/MAINT - WATER TANK       </v>
          </cell>
          <cell r="D757">
            <v>0</v>
          </cell>
        </row>
        <row r="758">
          <cell r="B758" t="str">
            <v xml:space="preserve">50-76-6840     </v>
          </cell>
          <cell r="C758" t="str">
            <v xml:space="preserve">IEPA-NPDES PERMIT               </v>
          </cell>
          <cell r="D758">
            <v>0</v>
          </cell>
        </row>
        <row r="769">
          <cell r="B769" t="str">
            <v xml:space="preserve">50-78-5206     </v>
          </cell>
          <cell r="C769" t="str">
            <v xml:space="preserve">STREET SWEEPER                  </v>
          </cell>
          <cell r="D769">
            <v>0</v>
          </cell>
        </row>
        <row r="770">
          <cell r="B770" t="str">
            <v xml:space="preserve">50-78-5234     </v>
          </cell>
          <cell r="C770" t="str">
            <v xml:space="preserve">MAINTENANCE - MATERIAL          </v>
          </cell>
          <cell r="D770">
            <v>0</v>
          </cell>
        </row>
        <row r="771">
          <cell r="B771" t="str">
            <v xml:space="preserve">50-78-5240     </v>
          </cell>
          <cell r="C771" t="str">
            <v xml:space="preserve">REPAIR/MAINT - BUILDING         </v>
          </cell>
          <cell r="D771">
            <v>0</v>
          </cell>
        </row>
        <row r="772">
          <cell r="B772" t="str">
            <v xml:space="preserve">50-78-5281     </v>
          </cell>
          <cell r="C772" t="str">
            <v xml:space="preserve">REPAIR/MAINT - SEWER SYSTEM     </v>
          </cell>
          <cell r="D772">
            <v>2703.08</v>
          </cell>
        </row>
        <row r="775">
          <cell r="B775" t="str">
            <v xml:space="preserve">50-78-5302     </v>
          </cell>
          <cell r="C775" t="str">
            <v xml:space="preserve">GAS / OIL                       </v>
          </cell>
          <cell r="D775">
            <v>0</v>
          </cell>
        </row>
        <row r="776">
          <cell r="B776" t="str">
            <v xml:space="preserve">50-78-5326     </v>
          </cell>
          <cell r="C776" t="str">
            <v xml:space="preserve">TOOLS &amp; SUPPLIES                </v>
          </cell>
          <cell r="D776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CY1260"/>
    </sheetNames>
    <sheetDataSet>
      <sheetData sheetId="0">
        <row r="1">
          <cell r="B1" t="str">
            <v>G/L Number</v>
          </cell>
          <cell r="C1" t="str">
            <v xml:space="preserve">Account Title      </v>
          </cell>
          <cell r="D1" t="str">
            <v>Rev/Exp MTD</v>
          </cell>
        </row>
        <row r="4">
          <cell r="B4" t="str">
            <v xml:space="preserve">01-00-4001     </v>
          </cell>
          <cell r="C4" t="str">
            <v xml:space="preserve">PROPERTY TAXES - GENERAL FUND   </v>
          </cell>
          <cell r="D4">
            <v>12476.05</v>
          </cell>
        </row>
        <row r="5">
          <cell r="B5" t="str">
            <v xml:space="preserve">01-00-4001.2   </v>
          </cell>
          <cell r="C5" t="str">
            <v>PROPERTY TAXES - FIRE PROTECTION</v>
          </cell>
          <cell r="D5">
            <v>14146.52</v>
          </cell>
        </row>
        <row r="6">
          <cell r="B6" t="str">
            <v xml:space="preserve">01-00-4001.4   </v>
          </cell>
          <cell r="C6" t="str">
            <v>PROPERTY TAXES - STREET &amp; BRIDGE</v>
          </cell>
          <cell r="D6">
            <v>5205.08</v>
          </cell>
        </row>
        <row r="7">
          <cell r="B7" t="str">
            <v xml:space="preserve">01-00-4001.5   </v>
          </cell>
          <cell r="C7" t="str">
            <v xml:space="preserve">PROPERTY TAXES - LIABILITY INS  </v>
          </cell>
          <cell r="D7">
            <v>10119.64</v>
          </cell>
        </row>
        <row r="8">
          <cell r="B8" t="str">
            <v xml:space="preserve">01-00-4001.61  </v>
          </cell>
          <cell r="C8" t="str">
            <v xml:space="preserve">PROPERTY TAXES - FIRE PENSION   </v>
          </cell>
          <cell r="D8">
            <v>0</v>
          </cell>
        </row>
        <row r="9">
          <cell r="B9" t="str">
            <v xml:space="preserve">01-00-4001.62  </v>
          </cell>
          <cell r="C9" t="str">
            <v xml:space="preserve">PROPERTY TAXES - POLICE PENSION </v>
          </cell>
          <cell r="D9">
            <v>0</v>
          </cell>
        </row>
        <row r="10">
          <cell r="B10" t="str">
            <v xml:space="preserve">01-00-4001.8   </v>
          </cell>
          <cell r="C10" t="str">
            <v xml:space="preserve">PROPERTY TAXES - AUDITING       </v>
          </cell>
          <cell r="D10">
            <v>1137.8499999999999</v>
          </cell>
        </row>
        <row r="11">
          <cell r="B11" t="str">
            <v xml:space="preserve">01-00-4001.9   </v>
          </cell>
          <cell r="C11" t="str">
            <v xml:space="preserve">PROPERTY TAXES - POLICE PRTCTN  </v>
          </cell>
          <cell r="D11">
            <v>14146.52</v>
          </cell>
        </row>
        <row r="12">
          <cell r="B12" t="str">
            <v xml:space="preserve">01-00-4002     </v>
          </cell>
          <cell r="C12" t="str">
            <v xml:space="preserve">SALES TAXES                     </v>
          </cell>
          <cell r="D12">
            <v>458191.04</v>
          </cell>
        </row>
        <row r="13">
          <cell r="B13" t="str">
            <v xml:space="preserve">01-00-4005     </v>
          </cell>
          <cell r="C13" t="str">
            <v xml:space="preserve">UTILITY TAX - ELECTRIC          </v>
          </cell>
          <cell r="D13">
            <v>49313.14</v>
          </cell>
        </row>
        <row r="14">
          <cell r="B14" t="str">
            <v xml:space="preserve">01-00-4006     </v>
          </cell>
          <cell r="C14" t="str">
            <v xml:space="preserve">UTILITY TAX - GAS               </v>
          </cell>
          <cell r="D14">
            <v>19339.330000000002</v>
          </cell>
        </row>
        <row r="15">
          <cell r="B15" t="str">
            <v xml:space="preserve">01-00-4007     </v>
          </cell>
          <cell r="C15" t="str">
            <v xml:space="preserve">UTILITY TAX - TELEPHONE         </v>
          </cell>
          <cell r="D15">
            <v>32398.52</v>
          </cell>
        </row>
        <row r="16">
          <cell r="B16" t="str">
            <v xml:space="preserve">01-00-4007.1   </v>
          </cell>
          <cell r="C16" t="str">
            <v xml:space="preserve">ALARM SYSTEM FEES - ADT         </v>
          </cell>
          <cell r="D16">
            <v>0</v>
          </cell>
        </row>
        <row r="17">
          <cell r="B17" t="str">
            <v xml:space="preserve">01-00-4009     </v>
          </cell>
          <cell r="C17" t="str">
            <v xml:space="preserve">AT&amp;T COMMUNICATIONS             </v>
          </cell>
          <cell r="D17">
            <v>0</v>
          </cell>
        </row>
        <row r="18">
          <cell r="B18" t="str">
            <v xml:space="preserve">01-00-4010     </v>
          </cell>
          <cell r="C18" t="str">
            <v xml:space="preserve">CABLE SERVICES                  </v>
          </cell>
          <cell r="D18">
            <v>0</v>
          </cell>
        </row>
        <row r="19">
          <cell r="B19" t="str">
            <v xml:space="preserve">01-00-4011     </v>
          </cell>
          <cell r="C19" t="str">
            <v xml:space="preserve">VIDEO GAMING TAX                </v>
          </cell>
          <cell r="D19">
            <v>6577.51</v>
          </cell>
        </row>
        <row r="20">
          <cell r="B20" t="str">
            <v xml:space="preserve">01-00-4012     </v>
          </cell>
          <cell r="C20" t="str">
            <v xml:space="preserve">AUTO RENTAL TAX                 </v>
          </cell>
          <cell r="D20">
            <v>10.82</v>
          </cell>
        </row>
        <row r="21">
          <cell r="B21" t="str">
            <v xml:space="preserve">01-00-4013     </v>
          </cell>
          <cell r="C21" t="str">
            <v xml:space="preserve">USE TAX                         </v>
          </cell>
          <cell r="D21">
            <v>150</v>
          </cell>
        </row>
        <row r="22">
          <cell r="B22" t="str">
            <v>01-00-4021</v>
          </cell>
          <cell r="C22" t="str">
            <v xml:space="preserve">STATE INCOME TAX                </v>
          </cell>
          <cell r="D22">
            <v>25489.52</v>
          </cell>
        </row>
        <row r="23">
          <cell r="B23" t="str">
            <v>01-00-4022</v>
          </cell>
          <cell r="C23" t="str">
            <v xml:space="preserve">REPLACEMENT TAX                 </v>
          </cell>
          <cell r="D23">
            <v>109158.28</v>
          </cell>
        </row>
        <row r="24">
          <cell r="B24" t="str">
            <v xml:space="preserve">01-00-4028     </v>
          </cell>
          <cell r="C24" t="str">
            <v xml:space="preserve">OTHER INTERGOVERNMENTAL         </v>
          </cell>
          <cell r="D24">
            <v>0</v>
          </cell>
        </row>
        <row r="25">
          <cell r="B25" t="str">
            <v xml:space="preserve">01-00-4030     </v>
          </cell>
          <cell r="C25" t="str">
            <v xml:space="preserve">LIQUOR LICENSES                 </v>
          </cell>
          <cell r="D25">
            <v>29425</v>
          </cell>
        </row>
        <row r="26">
          <cell r="B26" t="str">
            <v xml:space="preserve">01-00-4031     </v>
          </cell>
          <cell r="C26" t="str">
            <v xml:space="preserve">BUSINESS LICENSES               </v>
          </cell>
          <cell r="D26">
            <v>104121.47</v>
          </cell>
        </row>
        <row r="27">
          <cell r="B27" t="str">
            <v xml:space="preserve">01-00-4032     </v>
          </cell>
          <cell r="C27" t="str">
            <v xml:space="preserve">VEHICLE LICENSES                </v>
          </cell>
          <cell r="D27">
            <v>1000</v>
          </cell>
        </row>
        <row r="28">
          <cell r="B28" t="str">
            <v xml:space="preserve">01-00-4033     </v>
          </cell>
          <cell r="C28" t="str">
            <v xml:space="preserve">DOGS AND CATS TAGS              </v>
          </cell>
          <cell r="D28">
            <v>0</v>
          </cell>
        </row>
        <row r="29">
          <cell r="B29" t="str">
            <v xml:space="preserve">01-00-4035     </v>
          </cell>
          <cell r="C29" t="str">
            <v xml:space="preserve">NSF CHARGE                      </v>
          </cell>
          <cell r="D29">
            <v>0</v>
          </cell>
        </row>
        <row r="30">
          <cell r="B30" t="str">
            <v xml:space="preserve">01-00-4039     </v>
          </cell>
          <cell r="C30" t="str">
            <v xml:space="preserve">CONTRACTORS REGISTRATION        </v>
          </cell>
          <cell r="D30">
            <v>11000</v>
          </cell>
        </row>
        <row r="31">
          <cell r="B31" t="str">
            <v xml:space="preserve">01-00-4040     </v>
          </cell>
          <cell r="C31" t="str">
            <v xml:space="preserve">BUILDING PERMITS                </v>
          </cell>
          <cell r="D31">
            <v>4450</v>
          </cell>
        </row>
        <row r="32">
          <cell r="B32" t="str">
            <v xml:space="preserve">01-00-4041     </v>
          </cell>
          <cell r="C32" t="str">
            <v xml:space="preserve">ELECTRICAL PERMITS              </v>
          </cell>
          <cell r="D32">
            <v>1560</v>
          </cell>
        </row>
        <row r="33">
          <cell r="B33" t="str">
            <v xml:space="preserve">01-00-4042     </v>
          </cell>
          <cell r="C33" t="str">
            <v xml:space="preserve">PLUMBING PERMITS                </v>
          </cell>
          <cell r="D33">
            <v>3901</v>
          </cell>
        </row>
        <row r="34">
          <cell r="B34" t="str">
            <v xml:space="preserve">01-00-4044     </v>
          </cell>
          <cell r="C34" t="str">
            <v xml:space="preserve">SITE PLAN APPLICATION FEE       </v>
          </cell>
          <cell r="D34">
            <v>0</v>
          </cell>
        </row>
        <row r="35">
          <cell r="B35" t="str">
            <v xml:space="preserve">01-00-4045     </v>
          </cell>
          <cell r="C35" t="str">
            <v xml:space="preserve">OCCUPANCY INSPECTIONS           </v>
          </cell>
          <cell r="D35">
            <v>8649.36</v>
          </cell>
        </row>
        <row r="36">
          <cell r="B36" t="str">
            <v xml:space="preserve">01-00-4045.1   </v>
          </cell>
          <cell r="C36" t="str">
            <v xml:space="preserve">BLDG - TRANSFER FEES            </v>
          </cell>
          <cell r="D36">
            <v>875</v>
          </cell>
        </row>
        <row r="37">
          <cell r="B37" t="str">
            <v xml:space="preserve">01-00-4046     </v>
          </cell>
          <cell r="C37" t="str">
            <v xml:space="preserve">ELEVATOR INSPECTIONS            </v>
          </cell>
          <cell r="D37">
            <v>132</v>
          </cell>
        </row>
        <row r="38">
          <cell r="B38" t="str">
            <v xml:space="preserve">01-00-4047     </v>
          </cell>
          <cell r="C38" t="str">
            <v xml:space="preserve">ZONING FEES                     </v>
          </cell>
          <cell r="D38">
            <v>0</v>
          </cell>
        </row>
        <row r="39">
          <cell r="B39" t="str">
            <v xml:space="preserve">01-00-4049     </v>
          </cell>
          <cell r="C39" t="str">
            <v xml:space="preserve">HEALTH INSPECTIONS              </v>
          </cell>
          <cell r="D39">
            <v>9750</v>
          </cell>
        </row>
        <row r="40">
          <cell r="B40" t="str">
            <v xml:space="preserve">01-00-4050     </v>
          </cell>
          <cell r="C40" t="str">
            <v xml:space="preserve">TRAFFIC FINES                   </v>
          </cell>
          <cell r="D40">
            <v>14720</v>
          </cell>
        </row>
        <row r="41">
          <cell r="B41" t="str">
            <v xml:space="preserve">01-00-4050.1   </v>
          </cell>
          <cell r="C41" t="str">
            <v xml:space="preserve">PD ADJUDICATION                 </v>
          </cell>
          <cell r="D41">
            <v>850</v>
          </cell>
        </row>
        <row r="42">
          <cell r="B42" t="str">
            <v xml:space="preserve">01-00-4051.1   </v>
          </cell>
          <cell r="C42" t="str">
            <v xml:space="preserve">BLDING DEPT CODE VIOLATIONS     </v>
          </cell>
          <cell r="D42">
            <v>3456.4</v>
          </cell>
        </row>
        <row r="43">
          <cell r="B43" t="str">
            <v>01-00-4053</v>
          </cell>
          <cell r="C43" t="str">
            <v xml:space="preserve">IMMOBILIZATION                  </v>
          </cell>
          <cell r="D43">
            <v>3490</v>
          </cell>
        </row>
        <row r="44">
          <cell r="B44" t="str">
            <v xml:space="preserve">01-00-4054     </v>
          </cell>
          <cell r="C44" t="str">
            <v xml:space="preserve">SPECIAL USE FEE                 </v>
          </cell>
          <cell r="D44">
            <v>750</v>
          </cell>
        </row>
        <row r="45">
          <cell r="B45" t="str">
            <v xml:space="preserve">01-00-4055     </v>
          </cell>
          <cell r="C45" t="str">
            <v xml:space="preserve">PW DEPT MISC REVENUES           </v>
          </cell>
          <cell r="D45">
            <v>0</v>
          </cell>
        </row>
        <row r="46">
          <cell r="B46" t="str">
            <v xml:space="preserve">01-00-4057     </v>
          </cell>
          <cell r="C46" t="str">
            <v xml:space="preserve">GARAGE SALES PERMIT FEE         </v>
          </cell>
          <cell r="D46">
            <v>0</v>
          </cell>
        </row>
        <row r="47">
          <cell r="B47" t="str">
            <v xml:space="preserve">01-00-4059     </v>
          </cell>
          <cell r="C47" t="str">
            <v xml:space="preserve">JURY DUTY/SUBPOENA              </v>
          </cell>
          <cell r="D47">
            <v>34.4</v>
          </cell>
        </row>
        <row r="48">
          <cell r="B48" t="str">
            <v xml:space="preserve">01-00-4061     </v>
          </cell>
          <cell r="C48" t="str">
            <v xml:space="preserve">HOSPITAL MEDICAL BILLINGS       </v>
          </cell>
          <cell r="D48">
            <v>0</v>
          </cell>
        </row>
        <row r="49">
          <cell r="B49" t="str">
            <v xml:space="preserve">01-00-4061.1   </v>
          </cell>
          <cell r="C49" t="str">
            <v xml:space="preserve">LOYOLA-HOSP MEDICAL             </v>
          </cell>
          <cell r="D49">
            <v>7600</v>
          </cell>
        </row>
        <row r="50">
          <cell r="B50" t="str">
            <v xml:space="preserve">01-00-4061.2   </v>
          </cell>
          <cell r="C50" t="str">
            <v xml:space="preserve">HINES-HOSP MEDICAL              </v>
          </cell>
          <cell r="D50">
            <v>9750</v>
          </cell>
        </row>
        <row r="51">
          <cell r="B51" t="str">
            <v xml:space="preserve">01-00-4062     </v>
          </cell>
          <cell r="C51" t="str">
            <v xml:space="preserve">FIRE SUPPRESSION SERVICES       </v>
          </cell>
          <cell r="D51">
            <v>0</v>
          </cell>
        </row>
        <row r="52">
          <cell r="B52" t="str">
            <v xml:space="preserve">01-00-4062.1   </v>
          </cell>
          <cell r="C52" t="str">
            <v xml:space="preserve">LOYOLA-FIRE SUPPRESSION         </v>
          </cell>
          <cell r="D52">
            <v>20586.240000000002</v>
          </cell>
        </row>
        <row r="53">
          <cell r="B53" t="str">
            <v xml:space="preserve">01-00-4062.3   </v>
          </cell>
          <cell r="C53" t="str">
            <v xml:space="preserve">MADDEN-FIRE SUPPRESSION         </v>
          </cell>
          <cell r="D53">
            <v>2250</v>
          </cell>
        </row>
        <row r="54">
          <cell r="B54" t="str">
            <v xml:space="preserve">01-00-4068     </v>
          </cell>
          <cell r="C54" t="str">
            <v xml:space="preserve">AMBULANCE CHARGES               </v>
          </cell>
          <cell r="D54">
            <v>56409.41</v>
          </cell>
        </row>
        <row r="55">
          <cell r="B55" t="str">
            <v xml:space="preserve">01-00-4070     </v>
          </cell>
          <cell r="C55" t="str">
            <v xml:space="preserve">INTEREST INCOME                 </v>
          </cell>
          <cell r="D55">
            <v>181.72</v>
          </cell>
        </row>
        <row r="56">
          <cell r="B56" t="str">
            <v xml:space="preserve">01-00-4080     </v>
          </cell>
          <cell r="C56" t="str">
            <v>REIMBURSEMENT OF VILLAGE EXPENSE</v>
          </cell>
          <cell r="D56">
            <v>319149.37</v>
          </cell>
        </row>
        <row r="57">
          <cell r="B57" t="str">
            <v xml:space="preserve">01-00-4083     </v>
          </cell>
          <cell r="C57" t="str">
            <v xml:space="preserve">GRANT FUNDS REC'D - ILLINOIS    </v>
          </cell>
          <cell r="D57">
            <v>14975</v>
          </cell>
        </row>
        <row r="58">
          <cell r="B58" t="str">
            <v xml:space="preserve">01-00-4083.1   </v>
          </cell>
          <cell r="C58" t="str">
            <v xml:space="preserve">GRANT FUNDS REC'D - FEDERAL     </v>
          </cell>
          <cell r="D58">
            <v>0</v>
          </cell>
        </row>
        <row r="59">
          <cell r="B59" t="str">
            <v xml:space="preserve">01-00-4085     </v>
          </cell>
          <cell r="C59" t="str">
            <v xml:space="preserve">POLICE MISC. REVENUE            </v>
          </cell>
          <cell r="D59">
            <v>32190.94</v>
          </cell>
        </row>
        <row r="60">
          <cell r="B60" t="str">
            <v xml:space="preserve">01-00-4085.1   </v>
          </cell>
          <cell r="C60" t="str">
            <v xml:space="preserve">POLICE OVERTIME REIMBURSEMENT   </v>
          </cell>
          <cell r="D60">
            <v>1050</v>
          </cell>
        </row>
        <row r="61">
          <cell r="B61" t="str">
            <v xml:space="preserve">01-00-4086.1   </v>
          </cell>
          <cell r="C61" t="str">
            <v xml:space="preserve">OPERATING TRANSFERS OUT         </v>
          </cell>
          <cell r="D61">
            <v>0</v>
          </cell>
        </row>
        <row r="62">
          <cell r="B62" t="str">
            <v xml:space="preserve">01-00-4091     </v>
          </cell>
          <cell r="C62" t="str">
            <v xml:space="preserve">ALARM SYS REBATES               </v>
          </cell>
          <cell r="D62">
            <v>7300</v>
          </cell>
        </row>
        <row r="63">
          <cell r="B63" t="str">
            <v xml:space="preserve">01-00-4092     </v>
          </cell>
          <cell r="C63" t="str">
            <v xml:space="preserve">RENTAL INCOME                   </v>
          </cell>
          <cell r="D63">
            <v>0</v>
          </cell>
        </row>
        <row r="64">
          <cell r="B64" t="str">
            <v xml:space="preserve">01-00-4093     </v>
          </cell>
          <cell r="C64" t="str">
            <v xml:space="preserve">TOWING AND STORAGE              </v>
          </cell>
          <cell r="D64">
            <v>20565</v>
          </cell>
        </row>
        <row r="65">
          <cell r="B65" t="str">
            <v xml:space="preserve">01-00-4094     </v>
          </cell>
          <cell r="C65" t="str">
            <v xml:space="preserve">SALE OF VILLAGE PROPERTY        </v>
          </cell>
          <cell r="D65">
            <v>1000</v>
          </cell>
        </row>
        <row r="66">
          <cell r="B66" t="str">
            <v xml:space="preserve">01-00-4095     </v>
          </cell>
          <cell r="C66" t="str">
            <v xml:space="preserve">DAMAGE TO PROPERTY              </v>
          </cell>
          <cell r="D66">
            <v>6729.91</v>
          </cell>
        </row>
        <row r="67">
          <cell r="B67" t="str">
            <v xml:space="preserve">01-00-4096     </v>
          </cell>
          <cell r="C67" t="str">
            <v xml:space="preserve">FIRE DEPT MISC REVENUES         </v>
          </cell>
          <cell r="D67">
            <v>3160.32</v>
          </cell>
        </row>
        <row r="68">
          <cell r="B68" t="str">
            <v xml:space="preserve">01-00-4098     </v>
          </cell>
          <cell r="C68" t="str">
            <v xml:space="preserve">MISCELLANEOUS                   </v>
          </cell>
          <cell r="D68">
            <v>0</v>
          </cell>
        </row>
        <row r="75">
          <cell r="B75">
            <v>1169528</v>
          </cell>
          <cell r="C75" t="str">
            <v xml:space="preserve">PRESIDENT/MAYOR                 </v>
          </cell>
          <cell r="D75">
            <v>0</v>
          </cell>
        </row>
        <row r="76">
          <cell r="B76">
            <v>1169893</v>
          </cell>
          <cell r="C76" t="str">
            <v xml:space="preserve">ADMINISTRATIVE ASSISTANT        </v>
          </cell>
          <cell r="D76">
            <v>0</v>
          </cell>
        </row>
        <row r="77">
          <cell r="B77">
            <v>1170258</v>
          </cell>
          <cell r="C77" t="str">
            <v xml:space="preserve">TRUSTEES                        </v>
          </cell>
          <cell r="D77">
            <v>0</v>
          </cell>
        </row>
        <row r="78">
          <cell r="B78">
            <v>1176102</v>
          </cell>
          <cell r="C78" t="str">
            <v xml:space="preserve">LIQUOR COMMISSIONER             </v>
          </cell>
          <cell r="D78">
            <v>0</v>
          </cell>
        </row>
        <row r="81">
          <cell r="B81" t="str">
            <v>01-21-5201</v>
          </cell>
          <cell r="C81" t="str">
            <v xml:space="preserve">PROFESSIONAL SERVICES           </v>
          </cell>
          <cell r="D81">
            <v>14300</v>
          </cell>
        </row>
        <row r="82">
          <cell r="B82" t="str">
            <v>01-21-5202</v>
          </cell>
          <cell r="C82" t="str">
            <v xml:space="preserve">LEGAL &amp; PROFESSIONAL SERVICES   </v>
          </cell>
          <cell r="D82">
            <v>27094.9</v>
          </cell>
        </row>
        <row r="83">
          <cell r="B83" t="str">
            <v>01-21-5205</v>
          </cell>
          <cell r="C83" t="str">
            <v xml:space="preserve">TELEPHONE                       </v>
          </cell>
          <cell r="D83">
            <v>316.47000000000003</v>
          </cell>
        </row>
        <row r="84">
          <cell r="B84" t="str">
            <v>01-21-5211</v>
          </cell>
          <cell r="C84" t="str">
            <v>NEWSLETTER - PRINTING &amp; SUPPLIES</v>
          </cell>
          <cell r="D84">
            <v>0</v>
          </cell>
        </row>
        <row r="85">
          <cell r="B85" t="str">
            <v>01-21-5217</v>
          </cell>
          <cell r="C85" t="str">
            <v xml:space="preserve">LIABILITY INSURANCE             </v>
          </cell>
          <cell r="D85">
            <v>0</v>
          </cell>
        </row>
        <row r="86">
          <cell r="B86" t="str">
            <v>01-21-5219</v>
          </cell>
          <cell r="C86" t="str">
            <v xml:space="preserve">WORKER'S COMPENSATION INSURANCE </v>
          </cell>
          <cell r="D86">
            <v>0</v>
          </cell>
        </row>
        <row r="87">
          <cell r="B87" t="str">
            <v>01-21-5253</v>
          </cell>
          <cell r="C87" t="str">
            <v xml:space="preserve">SEMINARS/CONFERENCES - MAYOR    </v>
          </cell>
          <cell r="D87">
            <v>55</v>
          </cell>
        </row>
        <row r="88">
          <cell r="B88" t="str">
            <v xml:space="preserve">01-21-5253.1   </v>
          </cell>
          <cell r="C88" t="str">
            <v>SEMINARS/CONFERENCES - TRUSTEE'S</v>
          </cell>
          <cell r="D88">
            <v>55</v>
          </cell>
        </row>
        <row r="89">
          <cell r="B89" t="str">
            <v>01-21-5257</v>
          </cell>
          <cell r="C89" t="str">
            <v xml:space="preserve">LOCAL CIVIC EVENTS              </v>
          </cell>
          <cell r="D89">
            <v>1018.6</v>
          </cell>
        </row>
        <row r="90">
          <cell r="B90" t="str">
            <v>01-21-5258</v>
          </cell>
          <cell r="C90" t="str">
            <v xml:space="preserve">COMMUNITY FOOD PANTRY           </v>
          </cell>
          <cell r="D90">
            <v>0</v>
          </cell>
        </row>
        <row r="91">
          <cell r="B91" t="str">
            <v>01-21-5271</v>
          </cell>
          <cell r="C91" t="str">
            <v xml:space="preserve">DUES &amp; PUBLICATIONS             </v>
          </cell>
          <cell r="D91">
            <v>25</v>
          </cell>
        </row>
        <row r="92">
          <cell r="B92" t="str">
            <v>01-21-5275</v>
          </cell>
          <cell r="C92" t="str">
            <v xml:space="preserve">EMPLOYEE HEALTH CARE PLAN       </v>
          </cell>
          <cell r="D92">
            <v>3253.84</v>
          </cell>
        </row>
        <row r="93">
          <cell r="B93" t="str">
            <v xml:space="preserve">01-21-5275.2   </v>
          </cell>
          <cell r="C93" t="str">
            <v xml:space="preserve">EMPLOYEE LIFE INSURANCE         </v>
          </cell>
          <cell r="D93">
            <v>19.75</v>
          </cell>
        </row>
        <row r="94">
          <cell r="B94" t="str">
            <v xml:space="preserve">01-21-5275.3   </v>
          </cell>
          <cell r="C94" t="str">
            <v xml:space="preserve">EMPLOYEE VISION INSURANCE       </v>
          </cell>
          <cell r="D94">
            <v>29.16</v>
          </cell>
        </row>
        <row r="95">
          <cell r="B95" t="str">
            <v xml:space="preserve">01-21-5275.4   </v>
          </cell>
          <cell r="C95" t="str">
            <v xml:space="preserve">DENTAL INSURANCE - 7/1/06       </v>
          </cell>
          <cell r="D95">
            <v>151.94</v>
          </cell>
        </row>
        <row r="96">
          <cell r="B96" t="str">
            <v>01-21-5276</v>
          </cell>
          <cell r="C96" t="str">
            <v xml:space="preserve">RETIREE HEALTH CARE PLAN        </v>
          </cell>
          <cell r="D96">
            <v>267</v>
          </cell>
        </row>
        <row r="97">
          <cell r="B97" t="str">
            <v xml:space="preserve">01-21-5276.4   </v>
          </cell>
          <cell r="C97" t="str">
            <v xml:space="preserve">RETIREE DENTAL INS - 7/1/06     </v>
          </cell>
          <cell r="D97">
            <v>82.48</v>
          </cell>
        </row>
        <row r="100">
          <cell r="B100" t="str">
            <v>01-21-5302</v>
          </cell>
          <cell r="C100" t="str">
            <v xml:space="preserve">GAS/OIL                         </v>
          </cell>
          <cell r="D100">
            <v>114.23</v>
          </cell>
        </row>
        <row r="101">
          <cell r="B101" t="str">
            <v>01-21-5310</v>
          </cell>
          <cell r="C101" t="str">
            <v xml:space="preserve">FLOWERS - BEREAVEMENT           </v>
          </cell>
          <cell r="D101">
            <v>0</v>
          </cell>
        </row>
        <row r="102">
          <cell r="B102" t="str">
            <v>01-21-5316</v>
          </cell>
          <cell r="C102" t="str">
            <v xml:space="preserve">OFFICE EXPENSE                  </v>
          </cell>
          <cell r="D102">
            <v>178.98</v>
          </cell>
        </row>
        <row r="103">
          <cell r="B103" t="str">
            <v>01-21-5350</v>
          </cell>
          <cell r="C103" t="str">
            <v xml:space="preserve">R&amp;M MOTOR EQUIPMENT             </v>
          </cell>
          <cell r="D103">
            <v>129.59</v>
          </cell>
        </row>
        <row r="108">
          <cell r="B108">
            <v>1174642</v>
          </cell>
          <cell r="C108" t="str">
            <v xml:space="preserve">VILLAGE CLERK                   </v>
          </cell>
          <cell r="D108">
            <v>0</v>
          </cell>
        </row>
        <row r="111">
          <cell r="B111" t="str">
            <v>01-22-5202</v>
          </cell>
          <cell r="C111" t="str">
            <v xml:space="preserve">LEGAL PROFESSIONAL SERVICES     </v>
          </cell>
          <cell r="D111">
            <v>731.25</v>
          </cell>
        </row>
        <row r="112">
          <cell r="B112" t="str">
            <v>01-22-5205</v>
          </cell>
          <cell r="C112" t="str">
            <v xml:space="preserve">TELEPHONE                       </v>
          </cell>
          <cell r="D112">
            <v>81.89</v>
          </cell>
        </row>
        <row r="113">
          <cell r="B113" t="str">
            <v>01-22-5217</v>
          </cell>
          <cell r="C113" t="str">
            <v xml:space="preserve">GENERAL LIABILITY INSURANCE     </v>
          </cell>
          <cell r="D113">
            <v>0</v>
          </cell>
        </row>
        <row r="114">
          <cell r="B114" t="str">
            <v>01-22-5219</v>
          </cell>
          <cell r="C114" t="str">
            <v xml:space="preserve">WORKER'S COMP. INSURANCE        </v>
          </cell>
          <cell r="D114">
            <v>0</v>
          </cell>
        </row>
        <row r="115">
          <cell r="B115" t="str">
            <v>01-22-5253</v>
          </cell>
          <cell r="C115" t="str">
            <v xml:space="preserve">SEMINARS &amp; CONFERENCES          </v>
          </cell>
          <cell r="D115">
            <v>55</v>
          </cell>
        </row>
        <row r="116">
          <cell r="B116" t="str">
            <v>01-22-5255</v>
          </cell>
          <cell r="C116" t="str">
            <v xml:space="preserve">TRAVEL EXPENSE                  </v>
          </cell>
          <cell r="D116">
            <v>0</v>
          </cell>
        </row>
        <row r="117">
          <cell r="B117" t="str">
            <v>01-22-5270</v>
          </cell>
          <cell r="C117" t="str">
            <v xml:space="preserve">NEWSPAPER NOTICES               </v>
          </cell>
          <cell r="D117">
            <v>0</v>
          </cell>
        </row>
        <row r="118">
          <cell r="B118" t="str">
            <v>01-22-5271</v>
          </cell>
          <cell r="C118" t="str">
            <v xml:space="preserve">DUES &amp; PUBLICATIONS             </v>
          </cell>
          <cell r="D118">
            <v>0</v>
          </cell>
        </row>
        <row r="119">
          <cell r="B119" t="str">
            <v>01-22-5275</v>
          </cell>
          <cell r="C119" t="str">
            <v xml:space="preserve">POSTAGE                         </v>
          </cell>
          <cell r="D119">
            <v>0</v>
          </cell>
        </row>
        <row r="120">
          <cell r="B120" t="str">
            <v>01-22-5286</v>
          </cell>
          <cell r="C120" t="str">
            <v xml:space="preserve">SUPPLEMENT TO MUNICIPAL CODE    </v>
          </cell>
          <cell r="D120">
            <v>0</v>
          </cell>
        </row>
        <row r="123">
          <cell r="B123" t="str">
            <v>01-22-5316</v>
          </cell>
          <cell r="C123" t="str">
            <v xml:space="preserve">OFFICE SUPPLIES                 </v>
          </cell>
          <cell r="D123">
            <v>0</v>
          </cell>
        </row>
        <row r="126">
          <cell r="B126" t="str">
            <v>01-22-5411</v>
          </cell>
          <cell r="C126" t="str">
            <v xml:space="preserve">OFFICE EQUIPMENT                </v>
          </cell>
          <cell r="D126">
            <v>0</v>
          </cell>
        </row>
        <row r="131">
          <cell r="B131" t="str">
            <v>01-23-5123</v>
          </cell>
          <cell r="C131" t="str">
            <v xml:space="preserve">ZONING &amp; PLANNING COMMISSION    </v>
          </cell>
          <cell r="D131">
            <v>0</v>
          </cell>
        </row>
        <row r="134">
          <cell r="B134" t="str">
            <v>01-23-5201</v>
          </cell>
          <cell r="C134" t="str">
            <v xml:space="preserve">PROFESSIONAL SERVICES           </v>
          </cell>
          <cell r="D134">
            <v>0</v>
          </cell>
        </row>
        <row r="135">
          <cell r="B135" t="str">
            <v>01-23-5202</v>
          </cell>
          <cell r="C135" t="str">
            <v xml:space="preserve">LEGAL SERVICES                  </v>
          </cell>
          <cell r="D135">
            <v>2126.6</v>
          </cell>
        </row>
        <row r="136">
          <cell r="B136" t="str">
            <v>01-23-5253</v>
          </cell>
          <cell r="C136" t="str">
            <v xml:space="preserve">SEMINARS/CONFERENCES            </v>
          </cell>
          <cell r="D136">
            <v>0</v>
          </cell>
        </row>
        <row r="137">
          <cell r="B137" t="str">
            <v>01-23-5271</v>
          </cell>
          <cell r="C137" t="str">
            <v xml:space="preserve">DUES AND PUBLICATIONS           </v>
          </cell>
          <cell r="D137">
            <v>0</v>
          </cell>
        </row>
        <row r="138">
          <cell r="B138" t="str">
            <v>01-23-5277</v>
          </cell>
          <cell r="C138" t="str">
            <v xml:space="preserve">TEST AND ADMINISTRATION         </v>
          </cell>
          <cell r="D138">
            <v>900</v>
          </cell>
        </row>
        <row r="143">
          <cell r="B143" t="str">
            <v>01-24-5105</v>
          </cell>
          <cell r="C143" t="str">
            <v xml:space="preserve">BUDGET OFFICER                  </v>
          </cell>
          <cell r="D143">
            <v>0</v>
          </cell>
        </row>
        <row r="144">
          <cell r="B144" t="str">
            <v>01-24-5106</v>
          </cell>
          <cell r="C144" t="str">
            <v xml:space="preserve">TREASURER                       </v>
          </cell>
          <cell r="D144">
            <v>0</v>
          </cell>
        </row>
        <row r="145">
          <cell r="B145" t="str">
            <v>01-24-5107</v>
          </cell>
          <cell r="C145" t="str">
            <v xml:space="preserve">OFFICE MANAGER                  </v>
          </cell>
          <cell r="D145">
            <v>0</v>
          </cell>
        </row>
        <row r="146">
          <cell r="B146" t="str">
            <v>01-24-5108</v>
          </cell>
          <cell r="C146" t="str">
            <v xml:space="preserve">COLLECTOR                       </v>
          </cell>
          <cell r="D146">
            <v>0</v>
          </cell>
        </row>
        <row r="147">
          <cell r="B147" t="str">
            <v>01-24-5111</v>
          </cell>
          <cell r="C147" t="str">
            <v xml:space="preserve">ADMIN. ASST./ACCT'G CLERK       </v>
          </cell>
          <cell r="D147">
            <v>0</v>
          </cell>
        </row>
        <row r="148">
          <cell r="B148" t="str">
            <v>01-24-5112</v>
          </cell>
          <cell r="C148" t="str">
            <v xml:space="preserve">FINANCE DIRECTOR                </v>
          </cell>
          <cell r="D148">
            <v>5625</v>
          </cell>
        </row>
        <row r="149">
          <cell r="B149" t="str">
            <v>01-24-5188</v>
          </cell>
          <cell r="C149" t="str">
            <v xml:space="preserve">ADMINISTRATIVE CLERK            </v>
          </cell>
          <cell r="D149">
            <v>0</v>
          </cell>
        </row>
        <row r="150">
          <cell r="B150" t="str">
            <v xml:space="preserve">01-24-5188.4   </v>
          </cell>
          <cell r="C150" t="str">
            <v xml:space="preserve">ADMIN CLERK - HOLIDAY           </v>
          </cell>
          <cell r="D150">
            <v>0</v>
          </cell>
        </row>
        <row r="153">
          <cell r="B153" t="str">
            <v>01-24-5201</v>
          </cell>
          <cell r="C153" t="str">
            <v xml:space="preserve">PROFESSIONAL SERVICES           </v>
          </cell>
          <cell r="D153">
            <v>861.23</v>
          </cell>
        </row>
        <row r="154">
          <cell r="B154" t="str">
            <v>01-24-5202</v>
          </cell>
          <cell r="C154" t="str">
            <v xml:space="preserve">LEGAL/PROFESSNL SRVCS-VILL OFFS </v>
          </cell>
          <cell r="D154">
            <v>0</v>
          </cell>
        </row>
        <row r="155">
          <cell r="B155" t="str">
            <v>01-24-5204</v>
          </cell>
          <cell r="C155" t="str">
            <v xml:space="preserve">AUDIT SERVICES - FINANCE        </v>
          </cell>
          <cell r="D155">
            <v>0</v>
          </cell>
        </row>
        <row r="156">
          <cell r="B156" t="str">
            <v>01-24-5205</v>
          </cell>
          <cell r="C156" t="str">
            <v xml:space="preserve">TELEPHONE                       </v>
          </cell>
          <cell r="D156">
            <v>1840.86</v>
          </cell>
        </row>
        <row r="157">
          <cell r="B157" t="str">
            <v>01-24-5208</v>
          </cell>
          <cell r="C157" t="str">
            <v xml:space="preserve">BANK CHARGES - SERVICE FEES     </v>
          </cell>
          <cell r="D157">
            <v>1025</v>
          </cell>
        </row>
        <row r="158">
          <cell r="B158" t="str">
            <v>01-24-5210</v>
          </cell>
          <cell r="C158" t="str">
            <v xml:space="preserve">COMPUTER CONSULTANTS (LOCIS)    </v>
          </cell>
          <cell r="D158">
            <v>680</v>
          </cell>
        </row>
        <row r="159">
          <cell r="B159" t="str">
            <v>01-24-5211</v>
          </cell>
          <cell r="C159" t="str">
            <v xml:space="preserve">VEHICLE PROGRAM - 3rd MILLENIUM </v>
          </cell>
          <cell r="D159">
            <v>1190</v>
          </cell>
        </row>
        <row r="160">
          <cell r="B160" t="str">
            <v>01-24-5212</v>
          </cell>
          <cell r="C160" t="str">
            <v xml:space="preserve">INTERNET T-1 LINE               </v>
          </cell>
          <cell r="D160">
            <v>608.48</v>
          </cell>
        </row>
        <row r="161">
          <cell r="B161" t="str">
            <v xml:space="preserve">01-24-5212.1   </v>
          </cell>
          <cell r="C161" t="str">
            <v xml:space="preserve">IT CONSULTANTS                  </v>
          </cell>
          <cell r="D161">
            <v>0</v>
          </cell>
        </row>
        <row r="162">
          <cell r="B162" t="str">
            <v>01-24-5217</v>
          </cell>
          <cell r="C162" t="str">
            <v xml:space="preserve">GENERAL LIABILITY INSURANCE     </v>
          </cell>
          <cell r="D162">
            <v>0</v>
          </cell>
        </row>
        <row r="163">
          <cell r="B163" t="str">
            <v>01-24-5219</v>
          </cell>
          <cell r="C163" t="str">
            <v xml:space="preserve">WORKER'S COMPENSATION INS       </v>
          </cell>
          <cell r="D163">
            <v>0</v>
          </cell>
        </row>
        <row r="164">
          <cell r="B164" t="str">
            <v>01-24-5253</v>
          </cell>
          <cell r="C164" t="str">
            <v xml:space="preserve">SEMINARS/CONFERENCES            </v>
          </cell>
          <cell r="D164">
            <v>55</v>
          </cell>
        </row>
        <row r="165">
          <cell r="B165" t="str">
            <v>01-24-5270</v>
          </cell>
          <cell r="C165" t="str">
            <v xml:space="preserve">NEWSPAPER NOTICES               </v>
          </cell>
          <cell r="D165">
            <v>0</v>
          </cell>
        </row>
        <row r="166">
          <cell r="B166" t="str">
            <v>01-24-5271</v>
          </cell>
          <cell r="C166" t="str">
            <v xml:space="preserve">DUES &amp; PUBLICATIONS             </v>
          </cell>
          <cell r="D166">
            <v>0</v>
          </cell>
        </row>
        <row r="167">
          <cell r="B167" t="str">
            <v>01-24-5272</v>
          </cell>
          <cell r="C167" t="str">
            <v xml:space="preserve">POSTAGE                         </v>
          </cell>
          <cell r="D167">
            <v>252.9</v>
          </cell>
        </row>
        <row r="168">
          <cell r="B168" t="str">
            <v>01-24-5274</v>
          </cell>
          <cell r="C168" t="str">
            <v xml:space="preserve">LIBRARY IL RT PYMTS             </v>
          </cell>
          <cell r="D168">
            <v>0</v>
          </cell>
        </row>
        <row r="169">
          <cell r="B169" t="str">
            <v>01-24-5275</v>
          </cell>
          <cell r="C169" t="str">
            <v xml:space="preserve">EMPLOYEE HEALTH CARE PLAN       </v>
          </cell>
          <cell r="D169">
            <v>708.56</v>
          </cell>
        </row>
        <row r="170">
          <cell r="B170" t="str">
            <v xml:space="preserve">01-24-5275.2   </v>
          </cell>
          <cell r="C170" t="str">
            <v xml:space="preserve">EMPLOYEE LIFE INSURANCE         </v>
          </cell>
          <cell r="D170">
            <v>8.5</v>
          </cell>
        </row>
        <row r="171">
          <cell r="B171" t="str">
            <v xml:space="preserve">01-24-5275.3   </v>
          </cell>
          <cell r="C171" t="str">
            <v xml:space="preserve">EMPLOYEE VISION INSURANCE       </v>
          </cell>
          <cell r="D171">
            <v>7.47</v>
          </cell>
        </row>
        <row r="172">
          <cell r="B172" t="str">
            <v xml:space="preserve">01-24-5275.4   </v>
          </cell>
          <cell r="C172" t="str">
            <v xml:space="preserve">DENTAL INSURANCE - 7/1/06       </v>
          </cell>
          <cell r="D172">
            <v>30.01</v>
          </cell>
        </row>
        <row r="175">
          <cell r="B175" t="str">
            <v>01-24-5316</v>
          </cell>
          <cell r="C175" t="str">
            <v xml:space="preserve">OFFICE SUPPLIES                 </v>
          </cell>
          <cell r="D175">
            <v>556.75</v>
          </cell>
        </row>
        <row r="178">
          <cell r="B178" t="str">
            <v>01-24-5411</v>
          </cell>
          <cell r="C178" t="str">
            <v xml:space="preserve">OFFICE EQUIPMENT                </v>
          </cell>
          <cell r="D178">
            <v>1712.85</v>
          </cell>
        </row>
        <row r="179">
          <cell r="B179" t="str">
            <v>01-24-5413</v>
          </cell>
          <cell r="C179" t="str">
            <v xml:space="preserve">COMPUTER HARDWARE/SOFTWARE      </v>
          </cell>
          <cell r="D179">
            <v>0</v>
          </cell>
        </row>
        <row r="180">
          <cell r="B180" t="str">
            <v>01-24-5414</v>
          </cell>
          <cell r="C180" t="str">
            <v xml:space="preserve">BROADVIEW WEB PAGE              </v>
          </cell>
          <cell r="D180">
            <v>0</v>
          </cell>
        </row>
        <row r="183">
          <cell r="B183" t="str">
            <v>01-24-5505</v>
          </cell>
          <cell r="C183" t="str">
            <v xml:space="preserve">CONTINGENCY                     </v>
          </cell>
          <cell r="D183">
            <v>350</v>
          </cell>
        </row>
        <row r="188">
          <cell r="B188" t="str">
            <v>01-25-5189</v>
          </cell>
          <cell r="C188" t="str">
            <v xml:space="preserve">CUSTODIAL SERVICES              </v>
          </cell>
          <cell r="D188">
            <v>5008</v>
          </cell>
        </row>
        <row r="191">
          <cell r="B191" t="str">
            <v>01-25-5207</v>
          </cell>
          <cell r="C191" t="str">
            <v xml:space="preserve">BUILDING - DECORATIONS          </v>
          </cell>
          <cell r="D191">
            <v>0</v>
          </cell>
        </row>
        <row r="192">
          <cell r="B192" t="str">
            <v>01-25-5217</v>
          </cell>
          <cell r="C192" t="str">
            <v xml:space="preserve">LIABILITY INSURANCE             </v>
          </cell>
          <cell r="D192">
            <v>0</v>
          </cell>
        </row>
        <row r="193">
          <cell r="B193" t="str">
            <v>01-25-5219</v>
          </cell>
          <cell r="C193" t="str">
            <v xml:space="preserve">WORKMENS COMPENSATION INSURANCE </v>
          </cell>
          <cell r="D193">
            <v>0</v>
          </cell>
        </row>
        <row r="194">
          <cell r="B194" t="str">
            <v>01-25-5240</v>
          </cell>
          <cell r="C194" t="str">
            <v xml:space="preserve">R &amp; M - BUILDINGS               </v>
          </cell>
          <cell r="D194">
            <v>736.82</v>
          </cell>
        </row>
        <row r="195">
          <cell r="B195" t="str">
            <v>01-25-5241</v>
          </cell>
          <cell r="C195" t="str">
            <v xml:space="preserve">R &amp; M - GROUNDS                 </v>
          </cell>
          <cell r="D195">
            <v>0</v>
          </cell>
        </row>
        <row r="196">
          <cell r="B196" t="str">
            <v>01-25-5275</v>
          </cell>
          <cell r="C196" t="str">
            <v xml:space="preserve">EMPLOYEE HEALTH CARE PLAN       </v>
          </cell>
          <cell r="D196">
            <v>1493.78</v>
          </cell>
        </row>
        <row r="197">
          <cell r="B197" t="str">
            <v xml:space="preserve">01-25-5275.2   </v>
          </cell>
          <cell r="C197" t="str">
            <v xml:space="preserve">EMPLOYEE LIFE INSURANCE         </v>
          </cell>
          <cell r="D197">
            <v>0</v>
          </cell>
        </row>
        <row r="198">
          <cell r="B198" t="str">
            <v xml:space="preserve">01-25-5275.3   </v>
          </cell>
          <cell r="C198" t="str">
            <v xml:space="preserve">EMPLOYEE VISION INSURANCE       </v>
          </cell>
          <cell r="D198">
            <v>14.21</v>
          </cell>
        </row>
        <row r="199">
          <cell r="B199" t="str">
            <v xml:space="preserve">01-25-5275.4   </v>
          </cell>
          <cell r="C199" t="str">
            <v xml:space="preserve">DENTAL INSURANCE - 7/1/06       </v>
          </cell>
          <cell r="D199">
            <v>82.48</v>
          </cell>
        </row>
        <row r="202">
          <cell r="B202" t="str">
            <v>01-25-5304</v>
          </cell>
          <cell r="C202" t="str">
            <v xml:space="preserve">FUEL FOR HEATING                </v>
          </cell>
          <cell r="D202">
            <v>0</v>
          </cell>
        </row>
        <row r="203">
          <cell r="B203" t="str">
            <v>01-25-5312</v>
          </cell>
          <cell r="C203" t="str">
            <v xml:space="preserve">SUPPLIES - JANITORIAL           </v>
          </cell>
          <cell r="D203">
            <v>719.84</v>
          </cell>
        </row>
        <row r="216">
          <cell r="B216" t="str">
            <v xml:space="preserve">01-41-5126     </v>
          </cell>
          <cell r="C216" t="str">
            <v xml:space="preserve">BUILDING COMMISSIONER           </v>
          </cell>
          <cell r="D216">
            <v>0</v>
          </cell>
        </row>
        <row r="217">
          <cell r="B217" t="str">
            <v xml:space="preserve">01-41-5130     </v>
          </cell>
          <cell r="C217" t="str">
            <v xml:space="preserve">INSPECTOR - BUILDING            </v>
          </cell>
          <cell r="D217">
            <v>0</v>
          </cell>
        </row>
        <row r="218">
          <cell r="B218" t="str">
            <v xml:space="preserve">01-41-5148     </v>
          </cell>
          <cell r="C218" t="str">
            <v xml:space="preserve">OVERTIME                        </v>
          </cell>
          <cell r="D218">
            <v>0</v>
          </cell>
        </row>
        <row r="219">
          <cell r="B219" t="str">
            <v xml:space="preserve">01-41-5188     </v>
          </cell>
          <cell r="C219" t="str">
            <v xml:space="preserve">ADMINISTRATIVE CLERK            </v>
          </cell>
          <cell r="D219">
            <v>0</v>
          </cell>
        </row>
        <row r="222">
          <cell r="B222" t="str">
            <v xml:space="preserve">01-41-5201     </v>
          </cell>
          <cell r="C222" t="str">
            <v xml:space="preserve">PROFESSIONAL SERVICES           </v>
          </cell>
          <cell r="D222">
            <v>0</v>
          </cell>
        </row>
        <row r="223">
          <cell r="B223" t="str">
            <v xml:space="preserve">01-41-5201.1   </v>
          </cell>
          <cell r="C223" t="str">
            <v>HEARING OFFICER ATTORNEY BLDINGS</v>
          </cell>
          <cell r="D223">
            <v>0</v>
          </cell>
        </row>
        <row r="224">
          <cell r="B224" t="str">
            <v xml:space="preserve">01-41-5202     </v>
          </cell>
          <cell r="C224" t="str">
            <v xml:space="preserve">LEGAL SERVICES                  </v>
          </cell>
          <cell r="D224">
            <v>3589.41</v>
          </cell>
        </row>
        <row r="225">
          <cell r="B225" t="str">
            <v xml:space="preserve">01-41-5202.1   </v>
          </cell>
          <cell r="C225" t="str">
            <v xml:space="preserve">INSPECTION - HEALTH/ELEVATORS   </v>
          </cell>
          <cell r="D225">
            <v>0</v>
          </cell>
        </row>
        <row r="226">
          <cell r="B226" t="str">
            <v xml:space="preserve">01-41-5202.2   </v>
          </cell>
          <cell r="C226" t="str">
            <v xml:space="preserve">INSPECTION - PLUMBING           </v>
          </cell>
          <cell r="D226">
            <v>1041.25</v>
          </cell>
        </row>
        <row r="227">
          <cell r="B227" t="str">
            <v xml:space="preserve">01-41-5205     </v>
          </cell>
          <cell r="C227" t="str">
            <v xml:space="preserve">TELEPHONE                       </v>
          </cell>
          <cell r="D227">
            <v>127.5</v>
          </cell>
        </row>
        <row r="228">
          <cell r="B228" t="str">
            <v xml:space="preserve">01-41-5217     </v>
          </cell>
          <cell r="C228" t="str">
            <v xml:space="preserve">LIABILITY INSURANCE             </v>
          </cell>
          <cell r="D228">
            <v>0</v>
          </cell>
        </row>
        <row r="229">
          <cell r="B229" t="str">
            <v xml:space="preserve">01-41-5218     </v>
          </cell>
          <cell r="C229" t="str">
            <v xml:space="preserve">AUTOMOBILE INSURANCE            </v>
          </cell>
          <cell r="D229">
            <v>0</v>
          </cell>
        </row>
        <row r="230">
          <cell r="B230" t="str">
            <v xml:space="preserve">01-41-5219     </v>
          </cell>
          <cell r="C230" t="str">
            <v xml:space="preserve">WORKER'S COMP INS               </v>
          </cell>
          <cell r="D230">
            <v>0</v>
          </cell>
        </row>
        <row r="231">
          <cell r="B231" t="str">
            <v xml:space="preserve">01-41-5244     </v>
          </cell>
          <cell r="C231" t="str">
            <v xml:space="preserve">MAINTENANCE - OFFICE EQUIP      </v>
          </cell>
          <cell r="D231">
            <v>0</v>
          </cell>
        </row>
        <row r="232">
          <cell r="B232" t="str">
            <v xml:space="preserve">01-41-5246     </v>
          </cell>
          <cell r="C232" t="str">
            <v xml:space="preserve">INFORMATIONAL SRVCS - PROPERTY  </v>
          </cell>
          <cell r="D232">
            <v>0</v>
          </cell>
        </row>
        <row r="233">
          <cell r="B233" t="str">
            <v xml:space="preserve">01-41-5247     </v>
          </cell>
          <cell r="C233" t="str">
            <v xml:space="preserve">NUSIANCE ABATEMENTS             </v>
          </cell>
          <cell r="D233">
            <v>0</v>
          </cell>
        </row>
        <row r="234">
          <cell r="B234" t="str">
            <v xml:space="preserve">01-41-5253     </v>
          </cell>
          <cell r="C234" t="str">
            <v xml:space="preserve">SEMINARS/CONFERENCES            </v>
          </cell>
          <cell r="D234">
            <v>0</v>
          </cell>
        </row>
        <row r="235">
          <cell r="B235" t="str">
            <v xml:space="preserve">01-41-5255     </v>
          </cell>
          <cell r="C235" t="str">
            <v xml:space="preserve">TRAVEL EXPENSE                  </v>
          </cell>
          <cell r="D235">
            <v>0</v>
          </cell>
        </row>
        <row r="236">
          <cell r="B236" t="str">
            <v xml:space="preserve">01-41-5261     </v>
          </cell>
          <cell r="C236" t="str">
            <v xml:space="preserve">COMPUTER PROGRAMMING            </v>
          </cell>
          <cell r="D236">
            <v>0</v>
          </cell>
        </row>
        <row r="237">
          <cell r="B237" t="str">
            <v xml:space="preserve">01-41-5271     </v>
          </cell>
          <cell r="C237" t="str">
            <v xml:space="preserve">DUES &amp; PUBLICATIONS             </v>
          </cell>
          <cell r="D237">
            <v>0</v>
          </cell>
        </row>
        <row r="238">
          <cell r="B238" t="str">
            <v xml:space="preserve">01-41-5272     </v>
          </cell>
          <cell r="C238" t="str">
            <v xml:space="preserve">POSTAGE                         </v>
          </cell>
          <cell r="D238">
            <v>384.15</v>
          </cell>
        </row>
        <row r="239">
          <cell r="B239" t="str">
            <v xml:space="preserve">01-41-5275     </v>
          </cell>
          <cell r="C239" t="str">
            <v xml:space="preserve">EMPLOYEE HEALTH CARE PLAN       </v>
          </cell>
          <cell r="D239">
            <v>5160.38</v>
          </cell>
        </row>
        <row r="240">
          <cell r="B240" t="str">
            <v xml:space="preserve">01-41-5275.2   </v>
          </cell>
          <cell r="C240" t="str">
            <v xml:space="preserve">EMPLOYEE LIFE INSURANCE         </v>
          </cell>
          <cell r="D240">
            <v>12.75</v>
          </cell>
        </row>
        <row r="241">
          <cell r="B241" t="str">
            <v xml:space="preserve">01-41-5275.3   </v>
          </cell>
          <cell r="C241" t="str">
            <v xml:space="preserve">EMPLOYEE VISION INSURANCE       </v>
          </cell>
          <cell r="D241">
            <v>44.4</v>
          </cell>
        </row>
        <row r="242">
          <cell r="B242" t="str">
            <v xml:space="preserve">01-41-5275.4   </v>
          </cell>
          <cell r="C242" t="str">
            <v xml:space="preserve">DENTAL INSURANCE - 7/1/06       </v>
          </cell>
          <cell r="D242">
            <v>186.67</v>
          </cell>
        </row>
        <row r="245">
          <cell r="B245" t="str">
            <v xml:space="preserve">01-41-5302     </v>
          </cell>
          <cell r="C245" t="str">
            <v xml:space="preserve">GAS/OIL                         </v>
          </cell>
          <cell r="D245">
            <v>0</v>
          </cell>
        </row>
        <row r="246">
          <cell r="B246" t="str">
            <v xml:space="preserve">01-41-5306     </v>
          </cell>
          <cell r="C246" t="str">
            <v xml:space="preserve">UNIFORMS                        </v>
          </cell>
          <cell r="D246">
            <v>0</v>
          </cell>
        </row>
        <row r="247">
          <cell r="B247" t="str">
            <v xml:space="preserve">01-41-5316     </v>
          </cell>
          <cell r="C247" t="str">
            <v xml:space="preserve">SUPPLIES - OFFICE               </v>
          </cell>
          <cell r="D247">
            <v>52.82</v>
          </cell>
        </row>
        <row r="248">
          <cell r="B248" t="str">
            <v xml:space="preserve">01-41-5316.1   </v>
          </cell>
          <cell r="C248" t="str">
            <v xml:space="preserve">SUPPLIES - ZONING               </v>
          </cell>
          <cell r="D248">
            <v>0</v>
          </cell>
        </row>
        <row r="249">
          <cell r="B249" t="str">
            <v xml:space="preserve">01-41-5323     </v>
          </cell>
          <cell r="C249" t="str">
            <v xml:space="preserve">MEDICAL EXAMS                   </v>
          </cell>
          <cell r="D249">
            <v>0</v>
          </cell>
        </row>
        <row r="252">
          <cell r="B252" t="str">
            <v xml:space="preserve">01-41-5407     </v>
          </cell>
          <cell r="C252" t="str">
            <v xml:space="preserve">AUTOMOTIVE EQUIPMENT            </v>
          </cell>
          <cell r="D252">
            <v>0</v>
          </cell>
        </row>
        <row r="253">
          <cell r="B253" t="str">
            <v xml:space="preserve">01-41-5411     </v>
          </cell>
          <cell r="C253" t="str">
            <v xml:space="preserve">OFFICE EQUIPMENT                </v>
          </cell>
          <cell r="D253">
            <v>0</v>
          </cell>
        </row>
        <row r="254">
          <cell r="B254" t="str">
            <v xml:space="preserve">01-41-5413     </v>
          </cell>
          <cell r="C254" t="str">
            <v xml:space="preserve">COMPUTER HARDWARE/SOFTWARE      </v>
          </cell>
          <cell r="D254">
            <v>0</v>
          </cell>
        </row>
        <row r="257">
          <cell r="B257" t="str">
            <v xml:space="preserve">01-41-5505     </v>
          </cell>
          <cell r="C257" t="str">
            <v xml:space="preserve">CONTINGENCY                     </v>
          </cell>
          <cell r="D257">
            <v>0</v>
          </cell>
        </row>
        <row r="262">
          <cell r="B262" t="str">
            <v xml:space="preserve">01-42-5134     </v>
          </cell>
          <cell r="C262" t="str">
            <v xml:space="preserve">CHIEF                           </v>
          </cell>
          <cell r="D262">
            <v>0</v>
          </cell>
        </row>
        <row r="263">
          <cell r="B263" t="str">
            <v xml:space="preserve">01-42-5135     </v>
          </cell>
          <cell r="C263" t="str">
            <v xml:space="preserve">DEPUTY CHIEF                    </v>
          </cell>
          <cell r="D263">
            <v>0</v>
          </cell>
        </row>
        <row r="264">
          <cell r="B264" t="str">
            <v xml:space="preserve">01-42-5135.1   </v>
          </cell>
          <cell r="C264" t="str">
            <v xml:space="preserve">DEPUTY CHIEF - SICK TIME OFF    </v>
          </cell>
          <cell r="D264">
            <v>0</v>
          </cell>
        </row>
        <row r="265">
          <cell r="B265" t="str">
            <v xml:space="preserve">01-42-5136     </v>
          </cell>
          <cell r="C265" t="str">
            <v xml:space="preserve">CAPTAINS                        </v>
          </cell>
          <cell r="D265">
            <v>0</v>
          </cell>
        </row>
        <row r="266">
          <cell r="B266" t="str">
            <v xml:space="preserve">01-42-5136.1   </v>
          </cell>
          <cell r="C266" t="str">
            <v xml:space="preserve">CAPTAINS - SICK TIME OFF        </v>
          </cell>
          <cell r="D266">
            <v>0</v>
          </cell>
        </row>
        <row r="267">
          <cell r="B267" t="str">
            <v xml:space="preserve">01-42-5136.2   </v>
          </cell>
          <cell r="C267" t="str">
            <v xml:space="preserve">CAPTAINS - VACATION             </v>
          </cell>
          <cell r="D267">
            <v>0</v>
          </cell>
        </row>
        <row r="268">
          <cell r="B268" t="str">
            <v xml:space="preserve">01-42-5137     </v>
          </cell>
          <cell r="C268" t="str">
            <v xml:space="preserve">LIEUTENANTS                     </v>
          </cell>
          <cell r="D268">
            <v>0</v>
          </cell>
        </row>
        <row r="269">
          <cell r="B269" t="str">
            <v xml:space="preserve">01-42-5137.1   </v>
          </cell>
          <cell r="C269" t="str">
            <v xml:space="preserve">LIEUTENANTS - SICK TIME OFF     </v>
          </cell>
          <cell r="D269">
            <v>0</v>
          </cell>
        </row>
        <row r="270">
          <cell r="B270" t="str">
            <v xml:space="preserve">01-42-5137.2   </v>
          </cell>
          <cell r="C270" t="str">
            <v xml:space="preserve">LIEUTENANTS - VACATION          </v>
          </cell>
          <cell r="D270">
            <v>0</v>
          </cell>
        </row>
        <row r="271">
          <cell r="B271" t="str">
            <v xml:space="preserve">01-42-5145     </v>
          </cell>
          <cell r="C271" t="str">
            <v xml:space="preserve">GRANT WRITER                    </v>
          </cell>
          <cell r="D271">
            <v>0</v>
          </cell>
        </row>
        <row r="272">
          <cell r="B272" t="str">
            <v xml:space="preserve">01-42-5146     </v>
          </cell>
          <cell r="C272" t="str">
            <v xml:space="preserve">HOLIDAY PAY                     </v>
          </cell>
          <cell r="D272">
            <v>0</v>
          </cell>
        </row>
        <row r="273">
          <cell r="B273" t="str">
            <v xml:space="preserve">01-42-5148     </v>
          </cell>
          <cell r="C273" t="str">
            <v xml:space="preserve">OVERTIME                        </v>
          </cell>
          <cell r="D273">
            <v>0</v>
          </cell>
        </row>
        <row r="274">
          <cell r="B274" t="str">
            <v xml:space="preserve">01-42-5150     </v>
          </cell>
          <cell r="C274" t="str">
            <v xml:space="preserve">EDUCATION INCENTIVE             </v>
          </cell>
          <cell r="D274">
            <v>0</v>
          </cell>
        </row>
        <row r="275">
          <cell r="B275" t="str">
            <v xml:space="preserve">01-42-5156     </v>
          </cell>
          <cell r="C275" t="str">
            <v xml:space="preserve">FIREFIGHTERS                    </v>
          </cell>
          <cell r="D275">
            <v>0</v>
          </cell>
        </row>
        <row r="276">
          <cell r="B276" t="str">
            <v xml:space="preserve">01-42-5156.1   </v>
          </cell>
          <cell r="C276" t="str">
            <v xml:space="preserve">FIREFIGHTERS - SICK TIME OFF    </v>
          </cell>
          <cell r="D276">
            <v>0</v>
          </cell>
        </row>
        <row r="277">
          <cell r="B277" t="str">
            <v xml:space="preserve">01-42-5156.2   </v>
          </cell>
          <cell r="C277" t="str">
            <v xml:space="preserve">FIREFIGHTERS - VACATION         </v>
          </cell>
          <cell r="D277">
            <v>0</v>
          </cell>
        </row>
        <row r="278">
          <cell r="B278" t="str">
            <v xml:space="preserve">01-42-5157     </v>
          </cell>
          <cell r="C278" t="str">
            <v xml:space="preserve">PARAMEDICS                      </v>
          </cell>
          <cell r="D278">
            <v>0</v>
          </cell>
        </row>
        <row r="279">
          <cell r="B279" t="str">
            <v xml:space="preserve">01-42-5158     </v>
          </cell>
          <cell r="C279" t="str">
            <v xml:space="preserve">TRAINING OFFICER                </v>
          </cell>
          <cell r="D279">
            <v>0</v>
          </cell>
        </row>
        <row r="280">
          <cell r="B280" t="str">
            <v xml:space="preserve">01-42-5160     </v>
          </cell>
          <cell r="C280" t="str">
            <v xml:space="preserve">DAY AMBULANCE LABOR             </v>
          </cell>
          <cell r="D280">
            <v>0</v>
          </cell>
        </row>
        <row r="281">
          <cell r="B281" t="str">
            <v xml:space="preserve">01-42-5162     </v>
          </cell>
          <cell r="C281" t="str">
            <v xml:space="preserve">INSPECTOR                       </v>
          </cell>
          <cell r="D281">
            <v>0</v>
          </cell>
        </row>
        <row r="282">
          <cell r="B282" t="str">
            <v xml:space="preserve">01-42-5164     </v>
          </cell>
          <cell r="C282" t="str">
            <v xml:space="preserve">MECHANIC                        </v>
          </cell>
          <cell r="D282">
            <v>0</v>
          </cell>
        </row>
        <row r="283">
          <cell r="B283" t="str">
            <v xml:space="preserve">01-42-5168     </v>
          </cell>
          <cell r="C283" t="str">
            <v xml:space="preserve">EMS COORDINATOR                 </v>
          </cell>
          <cell r="D283">
            <v>0</v>
          </cell>
        </row>
        <row r="284">
          <cell r="B284" t="str">
            <v xml:space="preserve">01-42-5180     </v>
          </cell>
          <cell r="C284" t="str">
            <v xml:space="preserve">FIRE PENSION CONTRIBUTION       </v>
          </cell>
          <cell r="D284">
            <v>0</v>
          </cell>
        </row>
        <row r="285">
          <cell r="B285" t="str">
            <v xml:space="preserve">01-42-5188     </v>
          </cell>
          <cell r="C285" t="str">
            <v xml:space="preserve">ADMINISTRATIVE CLERK            </v>
          </cell>
          <cell r="D285">
            <v>0</v>
          </cell>
        </row>
        <row r="288">
          <cell r="B288" t="str">
            <v xml:space="preserve">01-42-5202     </v>
          </cell>
          <cell r="C288" t="str">
            <v>LEGAL/PROFESSNL SRVCS-FIRE PENSN</v>
          </cell>
          <cell r="D288">
            <v>536.25</v>
          </cell>
        </row>
        <row r="289">
          <cell r="B289" t="str">
            <v xml:space="preserve">01-42-5205     </v>
          </cell>
          <cell r="C289" t="str">
            <v xml:space="preserve">TELEPHONE                       </v>
          </cell>
          <cell r="D289">
            <v>3207.61</v>
          </cell>
        </row>
        <row r="290">
          <cell r="B290" t="str">
            <v xml:space="preserve">01-42-5217     </v>
          </cell>
          <cell r="C290" t="str">
            <v xml:space="preserve">LIABILITY INSURANCE             </v>
          </cell>
          <cell r="D290">
            <v>0</v>
          </cell>
        </row>
        <row r="291">
          <cell r="B291" t="str">
            <v xml:space="preserve">01-42-5219     </v>
          </cell>
          <cell r="C291" t="str">
            <v xml:space="preserve">WORKMENS COMPENSATION INSURANCE </v>
          </cell>
          <cell r="D291">
            <v>0</v>
          </cell>
        </row>
        <row r="292">
          <cell r="B292" t="str">
            <v xml:space="preserve">01-42-5223     </v>
          </cell>
          <cell r="C292" t="str">
            <v xml:space="preserve">ASSESSMENT DIVISION 20          </v>
          </cell>
          <cell r="D292">
            <v>0</v>
          </cell>
        </row>
        <row r="293">
          <cell r="B293" t="str">
            <v xml:space="preserve">01-42-5224     </v>
          </cell>
          <cell r="C293" t="str">
            <v>WELLNESS MEDICAL EXAM-VACCINATNS</v>
          </cell>
          <cell r="D293">
            <v>0</v>
          </cell>
        </row>
        <row r="294">
          <cell r="B294" t="str">
            <v xml:space="preserve">01-42-5231     </v>
          </cell>
          <cell r="C294" t="str">
            <v xml:space="preserve">R&amp;M BREATHING EQUIPMENT         </v>
          </cell>
          <cell r="D294">
            <v>71.52</v>
          </cell>
        </row>
        <row r="295">
          <cell r="B295" t="str">
            <v xml:space="preserve">01-42-5240     </v>
          </cell>
          <cell r="C295" t="str">
            <v xml:space="preserve">REPAIR/MAINT - BUILDINGS        </v>
          </cell>
          <cell r="D295">
            <v>475.9</v>
          </cell>
        </row>
        <row r="296">
          <cell r="B296" t="str">
            <v xml:space="preserve">01-42-5241     </v>
          </cell>
          <cell r="C296" t="str">
            <v xml:space="preserve">REPAIR/MAINT - GROUNDS          </v>
          </cell>
          <cell r="D296">
            <v>0</v>
          </cell>
        </row>
        <row r="297">
          <cell r="B297" t="str">
            <v xml:space="preserve">01-42-5242     </v>
          </cell>
          <cell r="C297" t="str">
            <v xml:space="preserve">REPAIR/MAINT - RADIO EQUIP      </v>
          </cell>
          <cell r="D297">
            <v>0</v>
          </cell>
        </row>
        <row r="298">
          <cell r="B298" t="str">
            <v xml:space="preserve">01-42-5243     </v>
          </cell>
          <cell r="C298" t="str">
            <v xml:space="preserve">REPAIR/MAINT - FIRE EQUIP       </v>
          </cell>
          <cell r="D298">
            <v>395</v>
          </cell>
        </row>
        <row r="299">
          <cell r="B299" t="str">
            <v xml:space="preserve">01-42-5244     </v>
          </cell>
          <cell r="C299" t="str">
            <v xml:space="preserve">REPAIR/MAINT - OFFICE EQUIP     </v>
          </cell>
          <cell r="D299">
            <v>0</v>
          </cell>
        </row>
        <row r="300">
          <cell r="B300" t="str">
            <v xml:space="preserve">01-42-5245     </v>
          </cell>
          <cell r="C300" t="str">
            <v xml:space="preserve">REPAIR/MAINT - COMPUTERS        </v>
          </cell>
          <cell r="D300">
            <v>0</v>
          </cell>
        </row>
        <row r="301">
          <cell r="B301" t="str">
            <v xml:space="preserve">01-42-5247     </v>
          </cell>
          <cell r="C301" t="str">
            <v xml:space="preserve">REPAIR/MAINT - FUEL TANKS PUMP  </v>
          </cell>
          <cell r="D301">
            <v>0</v>
          </cell>
        </row>
        <row r="302">
          <cell r="B302" t="str">
            <v xml:space="preserve">01-42-5248     </v>
          </cell>
          <cell r="C302" t="str">
            <v xml:space="preserve">REPAIR/MAINT - PARAMEDIC EQUIP  </v>
          </cell>
          <cell r="D302">
            <v>0</v>
          </cell>
        </row>
        <row r="303">
          <cell r="B303" t="str">
            <v xml:space="preserve">01-42-5253     </v>
          </cell>
          <cell r="C303" t="str">
            <v xml:space="preserve">SEMINARS/CONFERENCES            </v>
          </cell>
          <cell r="D303">
            <v>0</v>
          </cell>
        </row>
        <row r="304">
          <cell r="B304" t="str">
            <v xml:space="preserve">01-42-5255     </v>
          </cell>
          <cell r="C304" t="str">
            <v xml:space="preserve">TRAVEL EXPENSE                  </v>
          </cell>
          <cell r="D304">
            <v>0</v>
          </cell>
        </row>
        <row r="305">
          <cell r="B305" t="str">
            <v xml:space="preserve">01-42-5266     </v>
          </cell>
          <cell r="C305" t="str">
            <v xml:space="preserve">TRAINING SCHOOL                 </v>
          </cell>
          <cell r="D305">
            <v>3728.8</v>
          </cell>
        </row>
        <row r="306">
          <cell r="B306" t="str">
            <v xml:space="preserve">01-42-5271     </v>
          </cell>
          <cell r="C306" t="str">
            <v xml:space="preserve">DUES &amp; PUBLICATIONS             </v>
          </cell>
          <cell r="D306">
            <v>75</v>
          </cell>
        </row>
        <row r="307">
          <cell r="B307" t="str">
            <v xml:space="preserve">01-42-5272     </v>
          </cell>
          <cell r="C307" t="str">
            <v xml:space="preserve">POSTAGE                         </v>
          </cell>
          <cell r="D307">
            <v>69.5</v>
          </cell>
        </row>
        <row r="308">
          <cell r="B308" t="str">
            <v xml:space="preserve">01-42-5275     </v>
          </cell>
          <cell r="C308" t="str">
            <v xml:space="preserve">EMPLOYEE HEALTH CARE PLAN       </v>
          </cell>
          <cell r="D308">
            <v>60608.43</v>
          </cell>
        </row>
        <row r="309">
          <cell r="B309" t="str">
            <v xml:space="preserve">01-42-5275.2   </v>
          </cell>
          <cell r="C309" t="str">
            <v xml:space="preserve">EMPLOYEE LIFE INSURANCE         </v>
          </cell>
          <cell r="D309">
            <v>311.14999999999998</v>
          </cell>
        </row>
        <row r="310">
          <cell r="B310" t="str">
            <v xml:space="preserve">01-42-5275.3   </v>
          </cell>
          <cell r="C310" t="str">
            <v xml:space="preserve">EMPLOYEE VISION INSURANCE       </v>
          </cell>
          <cell r="D310">
            <v>473.84</v>
          </cell>
        </row>
        <row r="311">
          <cell r="B311" t="str">
            <v xml:space="preserve">01-42-5275.4   </v>
          </cell>
          <cell r="C311" t="str">
            <v xml:space="preserve">DENTAL INSURANCE - 7/1/06       </v>
          </cell>
          <cell r="D311">
            <v>2537.2800000000002</v>
          </cell>
        </row>
        <row r="312">
          <cell r="B312" t="str">
            <v xml:space="preserve">01-42-5276     </v>
          </cell>
          <cell r="C312" t="str">
            <v xml:space="preserve">RETIREE HEALTH CARE PLAN        </v>
          </cell>
          <cell r="D312">
            <v>1655.37</v>
          </cell>
        </row>
        <row r="313">
          <cell r="B313" t="str">
            <v xml:space="preserve">01-42-5276.4   </v>
          </cell>
          <cell r="C313" t="str">
            <v xml:space="preserve">RETIREE DENTAL INS - 7/1/06     </v>
          </cell>
          <cell r="D313">
            <v>519.41999999999996</v>
          </cell>
        </row>
        <row r="314">
          <cell r="B314" t="str">
            <v xml:space="preserve">01-42-5287     </v>
          </cell>
          <cell r="C314" t="str">
            <v xml:space="preserve">GAS FOR HEATING                 </v>
          </cell>
          <cell r="D314">
            <v>0</v>
          </cell>
        </row>
        <row r="315">
          <cell r="B315" t="str">
            <v xml:space="preserve">01-42-5290     </v>
          </cell>
          <cell r="C315" t="str">
            <v xml:space="preserve">OTHER CONTRACTUAL               </v>
          </cell>
          <cell r="D315">
            <v>0</v>
          </cell>
        </row>
        <row r="318">
          <cell r="B318" t="str">
            <v xml:space="preserve">01-42-5302     </v>
          </cell>
          <cell r="C318" t="str">
            <v xml:space="preserve">GAS/OIL                         </v>
          </cell>
          <cell r="D318">
            <v>3485.77</v>
          </cell>
        </row>
        <row r="319">
          <cell r="B319" t="str">
            <v xml:space="preserve">01-42-5306     </v>
          </cell>
          <cell r="C319" t="str">
            <v xml:space="preserve">UNIFORMS                        </v>
          </cell>
          <cell r="D319">
            <v>1153.3</v>
          </cell>
        </row>
        <row r="320">
          <cell r="B320" t="str">
            <v xml:space="preserve">01-42-5312     </v>
          </cell>
          <cell r="C320" t="str">
            <v xml:space="preserve">SUPPLIES - JANITORIAL           </v>
          </cell>
          <cell r="D320">
            <v>649.24</v>
          </cell>
        </row>
        <row r="321">
          <cell r="B321" t="str">
            <v xml:space="preserve">01-42-5314     </v>
          </cell>
          <cell r="C321" t="str">
            <v xml:space="preserve">SUPPLIES - FIRE PREVENTION      </v>
          </cell>
          <cell r="D321">
            <v>1715.03</v>
          </cell>
        </row>
        <row r="322">
          <cell r="B322" t="str">
            <v xml:space="preserve">01-42-5316     </v>
          </cell>
          <cell r="C322" t="str">
            <v xml:space="preserve">SUPPLIES - OFFICE               </v>
          </cell>
          <cell r="D322">
            <v>268.31</v>
          </cell>
        </row>
        <row r="323">
          <cell r="B323" t="str">
            <v xml:space="preserve">01-42-5317     </v>
          </cell>
          <cell r="C323" t="str">
            <v xml:space="preserve">SUPPLIES - AMBULANCE            </v>
          </cell>
          <cell r="D323">
            <v>0</v>
          </cell>
        </row>
        <row r="324">
          <cell r="B324" t="str">
            <v xml:space="preserve">01-42-5318     </v>
          </cell>
          <cell r="C324" t="str">
            <v xml:space="preserve">SUPPLIES - PARAMEDICS           </v>
          </cell>
          <cell r="D324">
            <v>1350.74</v>
          </cell>
        </row>
        <row r="325">
          <cell r="B325" t="str">
            <v xml:space="preserve">01-42-5320     </v>
          </cell>
          <cell r="C325" t="str">
            <v xml:space="preserve">PHOTOGRAPHY                     </v>
          </cell>
          <cell r="D325">
            <v>0</v>
          </cell>
        </row>
        <row r="326">
          <cell r="B326" t="str">
            <v xml:space="preserve">01-42-5326     </v>
          </cell>
          <cell r="C326" t="str">
            <v xml:space="preserve">TOOL &amp; SUPPLIES                 </v>
          </cell>
          <cell r="D326">
            <v>922.87</v>
          </cell>
        </row>
        <row r="327">
          <cell r="B327" t="str">
            <v xml:space="preserve">01-42-5350     </v>
          </cell>
          <cell r="C327" t="str">
            <v xml:space="preserve">R&amp;M MOTOR EQUIPMENT             </v>
          </cell>
          <cell r="D327">
            <v>560.09</v>
          </cell>
        </row>
        <row r="330">
          <cell r="B330" t="str">
            <v xml:space="preserve">01-42-5403     </v>
          </cell>
          <cell r="C330" t="str">
            <v xml:space="preserve">BUILDING IMPROVEMENTS           </v>
          </cell>
          <cell r="D330">
            <v>0</v>
          </cell>
        </row>
        <row r="331">
          <cell r="B331" t="str">
            <v xml:space="preserve">01-42-5407     </v>
          </cell>
          <cell r="C331" t="str">
            <v xml:space="preserve">AUTOMOTIVE EQUIPMENT            </v>
          </cell>
          <cell r="D331">
            <v>0</v>
          </cell>
        </row>
        <row r="332">
          <cell r="B332" t="str">
            <v xml:space="preserve">01-42-5409     </v>
          </cell>
          <cell r="C332" t="str">
            <v xml:space="preserve">MACHINERY/EQUIPMENT             </v>
          </cell>
          <cell r="D332">
            <v>0</v>
          </cell>
        </row>
        <row r="333">
          <cell r="B333" t="str">
            <v xml:space="preserve">01-42-5411     </v>
          </cell>
          <cell r="C333" t="str">
            <v xml:space="preserve">OFFICE EQUIPMENT                </v>
          </cell>
          <cell r="D333">
            <v>362.06</v>
          </cell>
        </row>
        <row r="334">
          <cell r="B334" t="str">
            <v xml:space="preserve">01-42-5413     </v>
          </cell>
          <cell r="C334" t="str">
            <v xml:space="preserve">COMPUTER HARDWARE/SOFTWARE      </v>
          </cell>
          <cell r="D334">
            <v>1395.13</v>
          </cell>
        </row>
        <row r="335">
          <cell r="B335" t="str">
            <v xml:space="preserve">01-42-5433     </v>
          </cell>
          <cell r="C335" t="str">
            <v xml:space="preserve">MECHANIC TOOLS                  </v>
          </cell>
          <cell r="D335">
            <v>0</v>
          </cell>
        </row>
        <row r="336">
          <cell r="B336" t="str">
            <v xml:space="preserve">01-42-5445     </v>
          </cell>
          <cell r="C336" t="str">
            <v xml:space="preserve">FIRE TRAINING EQUIPMENT         </v>
          </cell>
          <cell r="D336">
            <v>264.48</v>
          </cell>
        </row>
        <row r="339">
          <cell r="B339" t="str">
            <v xml:space="preserve">01-42-5505     </v>
          </cell>
          <cell r="C339" t="str">
            <v xml:space="preserve">CONTINGENCY                     </v>
          </cell>
          <cell r="D339">
            <v>0</v>
          </cell>
        </row>
        <row r="344">
          <cell r="B344" t="str">
            <v xml:space="preserve">01-46-5134     </v>
          </cell>
          <cell r="C344" t="str">
            <v xml:space="preserve">CHIEF                           </v>
          </cell>
          <cell r="D344">
            <v>0</v>
          </cell>
        </row>
        <row r="345">
          <cell r="B345" t="str">
            <v xml:space="preserve">01-46-5134.1   </v>
          </cell>
          <cell r="C345" t="str">
            <v xml:space="preserve">CHIEF - SICK TIME OFF           </v>
          </cell>
          <cell r="D345">
            <v>0</v>
          </cell>
        </row>
        <row r="346">
          <cell r="B346" t="str">
            <v xml:space="preserve">01-46-5134.2   </v>
          </cell>
          <cell r="C346" t="str">
            <v xml:space="preserve">CHIEF - VACATION                </v>
          </cell>
          <cell r="D346">
            <v>0</v>
          </cell>
        </row>
        <row r="347">
          <cell r="B347" t="str">
            <v xml:space="preserve">01-46-5135     </v>
          </cell>
          <cell r="C347" t="str">
            <v xml:space="preserve">DEPUTY CHIEF                    </v>
          </cell>
          <cell r="D347">
            <v>0</v>
          </cell>
        </row>
        <row r="348">
          <cell r="B348" t="str">
            <v xml:space="preserve">01-46-5135.1   </v>
          </cell>
          <cell r="C348" t="str">
            <v xml:space="preserve">DEPUTY CHIEF - SICK TIME OFF    </v>
          </cell>
          <cell r="D348">
            <v>0</v>
          </cell>
        </row>
        <row r="349">
          <cell r="B349" t="str">
            <v xml:space="preserve">01-46-5135.2   </v>
          </cell>
          <cell r="C349" t="str">
            <v xml:space="preserve">DEPUTY CHIEF - VACATION         </v>
          </cell>
          <cell r="D349">
            <v>0</v>
          </cell>
        </row>
        <row r="350">
          <cell r="B350" t="str">
            <v xml:space="preserve">01-46-5135.3   </v>
          </cell>
          <cell r="C350" t="str">
            <v>DEPUTY CHIEF - PERSONAL TIME OFF</v>
          </cell>
          <cell r="D350">
            <v>0</v>
          </cell>
        </row>
        <row r="351">
          <cell r="B351" t="str">
            <v xml:space="preserve">01-46-5137     </v>
          </cell>
          <cell r="C351" t="str">
            <v xml:space="preserve">LIEUTENANTS                     </v>
          </cell>
          <cell r="D351">
            <v>0</v>
          </cell>
        </row>
        <row r="352">
          <cell r="B352" t="str">
            <v xml:space="preserve">01-46-5137.1   </v>
          </cell>
          <cell r="C352" t="str">
            <v xml:space="preserve">LIEUTENANTS - SICK TIME OFF     </v>
          </cell>
          <cell r="D352">
            <v>0</v>
          </cell>
        </row>
        <row r="353">
          <cell r="B353" t="str">
            <v xml:space="preserve">01-46-5137.2   </v>
          </cell>
          <cell r="C353" t="str">
            <v xml:space="preserve">LIEUTENANTS - VACATION          </v>
          </cell>
          <cell r="D353">
            <v>0</v>
          </cell>
        </row>
        <row r="354">
          <cell r="B354" t="str">
            <v xml:space="preserve">01-46-5137.3   </v>
          </cell>
          <cell r="C354" t="str">
            <v xml:space="preserve">LIEUTENANTS - PERSONAL TIME OFF </v>
          </cell>
          <cell r="D354">
            <v>0</v>
          </cell>
        </row>
        <row r="355">
          <cell r="B355" t="str">
            <v xml:space="preserve">01-46-5138     </v>
          </cell>
          <cell r="C355" t="str">
            <v xml:space="preserve">SERGEANTS                       </v>
          </cell>
          <cell r="D355">
            <v>0</v>
          </cell>
        </row>
        <row r="356">
          <cell r="B356" t="str">
            <v xml:space="preserve">01-46-5138.1   </v>
          </cell>
          <cell r="C356" t="str">
            <v xml:space="preserve">SERGEANTS - SICK TIME OFF       </v>
          </cell>
          <cell r="D356">
            <v>0</v>
          </cell>
        </row>
        <row r="357">
          <cell r="B357" t="str">
            <v xml:space="preserve">01-46-5138.2   </v>
          </cell>
          <cell r="C357" t="str">
            <v xml:space="preserve">SERGEANTS - VACATION            </v>
          </cell>
          <cell r="D357">
            <v>0</v>
          </cell>
        </row>
        <row r="358">
          <cell r="B358" t="str">
            <v xml:space="preserve">01-46-5138.3   </v>
          </cell>
          <cell r="C358" t="str">
            <v xml:space="preserve">SERGEANTS - PERSONAL TIME OFF   </v>
          </cell>
          <cell r="D358">
            <v>0</v>
          </cell>
        </row>
        <row r="359">
          <cell r="B359" t="str">
            <v xml:space="preserve">01-46-5139     </v>
          </cell>
          <cell r="C359" t="str">
            <v xml:space="preserve">SUPERVISOR OF SUPPORT SERVICES  </v>
          </cell>
          <cell r="D359">
            <v>0</v>
          </cell>
        </row>
        <row r="360">
          <cell r="B360" t="str">
            <v xml:space="preserve">01-46-5139.2   </v>
          </cell>
          <cell r="C360" t="str">
            <v xml:space="preserve">SUPPORT SERV - VACATION         </v>
          </cell>
          <cell r="D360">
            <v>0</v>
          </cell>
        </row>
        <row r="361">
          <cell r="B361" t="str">
            <v xml:space="preserve">01-46-5139.3   </v>
          </cell>
          <cell r="C361" t="str">
            <v>SUPPORT SERV - PERSONAL TIME OFF</v>
          </cell>
          <cell r="D361">
            <v>0</v>
          </cell>
        </row>
        <row r="362">
          <cell r="B362" t="str">
            <v xml:space="preserve">01-46-5140     </v>
          </cell>
          <cell r="C362" t="str">
            <v xml:space="preserve">PATROLMEN                       </v>
          </cell>
          <cell r="D362">
            <v>0</v>
          </cell>
        </row>
        <row r="363">
          <cell r="B363" t="str">
            <v xml:space="preserve">01-46-5140.1   </v>
          </cell>
          <cell r="C363" t="str">
            <v xml:space="preserve">PATROLMEN - SICK TIME OFF       </v>
          </cell>
          <cell r="D363">
            <v>0</v>
          </cell>
        </row>
        <row r="364">
          <cell r="B364" t="str">
            <v xml:space="preserve">01-46-5140.2   </v>
          </cell>
          <cell r="C364" t="str">
            <v xml:space="preserve">PATROLMEN - VACATION            </v>
          </cell>
          <cell r="D364">
            <v>0</v>
          </cell>
        </row>
        <row r="365">
          <cell r="B365" t="str">
            <v xml:space="preserve">01-46-5140.3   </v>
          </cell>
          <cell r="C365" t="str">
            <v xml:space="preserve">PATROLMEN - PERSONAL TIME OFF   </v>
          </cell>
          <cell r="D365">
            <v>0</v>
          </cell>
        </row>
        <row r="366">
          <cell r="B366" t="str">
            <v xml:space="preserve">01-46-5141     </v>
          </cell>
          <cell r="C366" t="str">
            <v xml:space="preserve">TELECOMMUNICATIONS OFFICERS     </v>
          </cell>
          <cell r="D366">
            <v>0</v>
          </cell>
        </row>
        <row r="367">
          <cell r="B367" t="str">
            <v xml:space="preserve">01-46-5141.1   </v>
          </cell>
          <cell r="C367" t="str">
            <v xml:space="preserve">TELECOM - SICK TIME OFF         </v>
          </cell>
          <cell r="D367">
            <v>0</v>
          </cell>
        </row>
        <row r="368">
          <cell r="B368" t="str">
            <v xml:space="preserve">01-46-5141.2   </v>
          </cell>
          <cell r="C368" t="str">
            <v xml:space="preserve">TELECOM - VACATION              </v>
          </cell>
          <cell r="D368">
            <v>0</v>
          </cell>
        </row>
        <row r="369">
          <cell r="B369" t="str">
            <v xml:space="preserve">01-46-5141.3   </v>
          </cell>
          <cell r="C369" t="str">
            <v xml:space="preserve">TELECOM - PERSONAL TIME OFF     </v>
          </cell>
          <cell r="D369">
            <v>0</v>
          </cell>
        </row>
        <row r="370">
          <cell r="B370" t="str">
            <v xml:space="preserve">01-46-5145     </v>
          </cell>
          <cell r="C370" t="str">
            <v xml:space="preserve">GRANT WRITER                    </v>
          </cell>
          <cell r="D370">
            <v>0</v>
          </cell>
        </row>
        <row r="371">
          <cell r="B371" t="str">
            <v xml:space="preserve">01-46-5146     </v>
          </cell>
          <cell r="C371" t="str">
            <v xml:space="preserve">HOLIDAY PAY                     </v>
          </cell>
          <cell r="D371">
            <v>0</v>
          </cell>
        </row>
        <row r="372">
          <cell r="B372" t="str">
            <v xml:space="preserve">01-46-5148     </v>
          </cell>
          <cell r="C372" t="str">
            <v xml:space="preserve">OVERTIME                        </v>
          </cell>
          <cell r="D372">
            <v>0</v>
          </cell>
        </row>
        <row r="373">
          <cell r="B373" t="str">
            <v xml:space="preserve">01-46-5149     </v>
          </cell>
          <cell r="C373" t="str">
            <v xml:space="preserve">OFFICER'S COMPENSATORY TIME     </v>
          </cell>
          <cell r="D373">
            <v>0</v>
          </cell>
        </row>
        <row r="374">
          <cell r="B374" t="str">
            <v xml:space="preserve">01-46-5150     </v>
          </cell>
          <cell r="C374" t="str">
            <v xml:space="preserve">INCENTIVE EDUCATIONAL DAY       </v>
          </cell>
          <cell r="D374">
            <v>0</v>
          </cell>
        </row>
        <row r="375">
          <cell r="B375" t="str">
            <v xml:space="preserve">01-46-5152     </v>
          </cell>
          <cell r="C375" t="str">
            <v xml:space="preserve">CROSSING GUARDS                 </v>
          </cell>
          <cell r="D375">
            <v>0</v>
          </cell>
        </row>
        <row r="376">
          <cell r="B376" t="str">
            <v xml:space="preserve">01-46-5160     </v>
          </cell>
          <cell r="C376" t="str">
            <v xml:space="preserve">POLICE - PART TIME OFFICERS     </v>
          </cell>
          <cell r="D376">
            <v>0</v>
          </cell>
        </row>
        <row r="377">
          <cell r="B377" t="str">
            <v xml:space="preserve">01-46-5180     </v>
          </cell>
          <cell r="C377" t="str">
            <v xml:space="preserve">POLICE PENSION CONTRIBUTION     </v>
          </cell>
          <cell r="D377">
            <v>0</v>
          </cell>
        </row>
        <row r="378">
          <cell r="B378" t="str">
            <v xml:space="preserve">01-46-5187     </v>
          </cell>
          <cell r="C378" t="str">
            <v xml:space="preserve">SECRETARY                       </v>
          </cell>
          <cell r="D378">
            <v>0</v>
          </cell>
        </row>
        <row r="379">
          <cell r="B379" t="str">
            <v xml:space="preserve">01-46-5188     </v>
          </cell>
          <cell r="C379" t="str">
            <v xml:space="preserve">ADMINISTRATIVE CLERK            </v>
          </cell>
          <cell r="D379">
            <v>0</v>
          </cell>
        </row>
        <row r="382">
          <cell r="B382" t="str">
            <v xml:space="preserve">01-46-5201     </v>
          </cell>
          <cell r="C382" t="str">
            <v xml:space="preserve">PROFESSIONAL SERVICES           </v>
          </cell>
          <cell r="D382">
            <v>0</v>
          </cell>
        </row>
        <row r="383">
          <cell r="B383" t="str">
            <v xml:space="preserve">01-46-5201.1   </v>
          </cell>
          <cell r="C383" t="str">
            <v xml:space="preserve">HEARING OFFICER ATTORNEY-POLICE </v>
          </cell>
          <cell r="D383">
            <v>0</v>
          </cell>
        </row>
        <row r="384">
          <cell r="B384" t="str">
            <v xml:space="preserve">01-46-5202     </v>
          </cell>
          <cell r="C384" t="str">
            <v xml:space="preserve">LEGAL SERVICES                  </v>
          </cell>
          <cell r="D384">
            <v>877.5</v>
          </cell>
        </row>
        <row r="385">
          <cell r="B385" t="str">
            <v xml:space="preserve">01-46-5205     </v>
          </cell>
          <cell r="C385" t="str">
            <v xml:space="preserve">TELEPHONE                       </v>
          </cell>
          <cell r="D385">
            <v>19619.04</v>
          </cell>
        </row>
        <row r="386">
          <cell r="B386" t="str">
            <v xml:space="preserve">01-46-5217     </v>
          </cell>
          <cell r="C386" t="str">
            <v xml:space="preserve">LIABILITY INSURANCE             </v>
          </cell>
          <cell r="D386">
            <v>6391.36</v>
          </cell>
        </row>
        <row r="387">
          <cell r="B387" t="str">
            <v xml:space="preserve">01-46-5218     </v>
          </cell>
          <cell r="C387" t="str">
            <v xml:space="preserve">VEHICLE INSURANCE               </v>
          </cell>
          <cell r="D387">
            <v>0</v>
          </cell>
        </row>
        <row r="388">
          <cell r="B388" t="str">
            <v xml:space="preserve">01-46-5219     </v>
          </cell>
          <cell r="C388" t="str">
            <v xml:space="preserve">WORKMENS COMPENSATION INSURANCE </v>
          </cell>
          <cell r="D388">
            <v>0</v>
          </cell>
        </row>
        <row r="389">
          <cell r="B389" t="str">
            <v xml:space="preserve">01-46-5230     </v>
          </cell>
          <cell r="C389" t="str">
            <v xml:space="preserve">INVESTIGATIVE OPERATIONS        </v>
          </cell>
          <cell r="D389">
            <v>50</v>
          </cell>
        </row>
        <row r="390">
          <cell r="B390" t="str">
            <v xml:space="preserve">01-46-5240     </v>
          </cell>
          <cell r="C390" t="str">
            <v xml:space="preserve">R &amp; M - BUILDINGS               </v>
          </cell>
          <cell r="D390">
            <v>140</v>
          </cell>
        </row>
        <row r="391">
          <cell r="B391" t="str">
            <v xml:space="preserve">01-46-5242     </v>
          </cell>
          <cell r="C391" t="str">
            <v xml:space="preserve">REPAIR/MAINT RADIO EQUIPMENT    </v>
          </cell>
          <cell r="D391">
            <v>252</v>
          </cell>
        </row>
        <row r="392">
          <cell r="B392" t="str">
            <v xml:space="preserve">01-46-5242.1   </v>
          </cell>
          <cell r="C392" t="str">
            <v xml:space="preserve">RADIO ROOM MAINTENANCE AGRMNT   </v>
          </cell>
          <cell r="D392">
            <v>0</v>
          </cell>
        </row>
        <row r="393">
          <cell r="B393" t="str">
            <v xml:space="preserve">01-46-5244     </v>
          </cell>
          <cell r="C393" t="str">
            <v xml:space="preserve">R&amp;M OFFICE EQUIPMENT            </v>
          </cell>
          <cell r="D393">
            <v>0</v>
          </cell>
        </row>
        <row r="394">
          <cell r="B394" t="str">
            <v xml:space="preserve">01-46-5245     </v>
          </cell>
          <cell r="C394" t="str">
            <v xml:space="preserve">MAINTENANCE - COMPUTER          </v>
          </cell>
          <cell r="D394">
            <v>0</v>
          </cell>
        </row>
        <row r="395">
          <cell r="B395" t="str">
            <v xml:space="preserve">01-46-5250     </v>
          </cell>
          <cell r="C395" t="str">
            <v xml:space="preserve">SHOOTING RANGE MAINTENANCE      </v>
          </cell>
          <cell r="D395">
            <v>3634.75</v>
          </cell>
        </row>
        <row r="396">
          <cell r="B396" t="str">
            <v xml:space="preserve">01-46-5253     </v>
          </cell>
          <cell r="C396" t="str">
            <v xml:space="preserve">SEMINARS/CONFERENCES            </v>
          </cell>
          <cell r="D396">
            <v>930</v>
          </cell>
        </row>
        <row r="397">
          <cell r="B397" t="str">
            <v xml:space="preserve">01-46-5255     </v>
          </cell>
          <cell r="C397" t="str">
            <v xml:space="preserve">TRAVEL EXPENSE                  </v>
          </cell>
          <cell r="D397">
            <v>0</v>
          </cell>
        </row>
        <row r="398">
          <cell r="B398" t="str">
            <v xml:space="preserve">01-46-5260     </v>
          </cell>
          <cell r="C398" t="str">
            <v xml:space="preserve">LEAD SERVICES                   </v>
          </cell>
          <cell r="D398">
            <v>2683.74</v>
          </cell>
        </row>
        <row r="399">
          <cell r="B399" t="str">
            <v xml:space="preserve">01-46-5262     </v>
          </cell>
          <cell r="C399" t="str">
            <v xml:space="preserve">INSTALLATION - EQUIPMENT        </v>
          </cell>
          <cell r="D399">
            <v>1995</v>
          </cell>
        </row>
        <row r="400">
          <cell r="B400" t="str">
            <v xml:space="preserve">01-46-5266     </v>
          </cell>
          <cell r="C400" t="str">
            <v xml:space="preserve">TRAINING SCHOOL EXP.            </v>
          </cell>
          <cell r="D400">
            <v>375</v>
          </cell>
        </row>
        <row r="401">
          <cell r="B401" t="str">
            <v xml:space="preserve">01-46-5269     </v>
          </cell>
          <cell r="C401" t="str">
            <v xml:space="preserve">TOWING &amp; STORAGE EXPENSE        </v>
          </cell>
          <cell r="D401">
            <v>7430</v>
          </cell>
        </row>
        <row r="402">
          <cell r="B402" t="str">
            <v xml:space="preserve">01-46-5271     </v>
          </cell>
          <cell r="C402" t="str">
            <v xml:space="preserve">DUES &amp; PUBLICATIONS             </v>
          </cell>
          <cell r="D402">
            <v>610</v>
          </cell>
        </row>
        <row r="403">
          <cell r="B403" t="str">
            <v xml:space="preserve">01-46-5272     </v>
          </cell>
          <cell r="C403" t="str">
            <v xml:space="preserve">POSTAGE                         </v>
          </cell>
          <cell r="D403">
            <v>924.7</v>
          </cell>
        </row>
        <row r="404">
          <cell r="B404" t="str">
            <v xml:space="preserve">01-46-5275     </v>
          </cell>
          <cell r="C404" t="str">
            <v xml:space="preserve">EMPLOYEE HEALTH CARE PLAN       </v>
          </cell>
          <cell r="D404">
            <v>71626.929999999993</v>
          </cell>
        </row>
        <row r="405">
          <cell r="B405" t="str">
            <v xml:space="preserve">01-46-5275.2   </v>
          </cell>
          <cell r="C405" t="str">
            <v xml:space="preserve">EMPLOYEE LIFE INSURANCE         </v>
          </cell>
          <cell r="D405">
            <v>255.71</v>
          </cell>
        </row>
        <row r="406">
          <cell r="B406" t="str">
            <v xml:space="preserve">01-46-5275.3   </v>
          </cell>
          <cell r="C406" t="str">
            <v xml:space="preserve">EMPLOYEE VISION INSURANCE       </v>
          </cell>
          <cell r="D406">
            <v>564.69000000000005</v>
          </cell>
        </row>
        <row r="407">
          <cell r="B407" t="str">
            <v xml:space="preserve">01-46-5275.4   </v>
          </cell>
          <cell r="C407" t="str">
            <v xml:space="preserve">DENTAL INSURANCE - 7/1/06       </v>
          </cell>
          <cell r="D407">
            <v>2960.45</v>
          </cell>
        </row>
        <row r="408">
          <cell r="B408" t="str">
            <v xml:space="preserve">01-46-5276     </v>
          </cell>
          <cell r="C408" t="str">
            <v xml:space="preserve">RETIREE HEALTH CARE PLAN        </v>
          </cell>
          <cell r="D408">
            <v>3997.85</v>
          </cell>
        </row>
        <row r="409">
          <cell r="B409" t="str">
            <v xml:space="preserve">01-46-5276.4   </v>
          </cell>
          <cell r="C409" t="str">
            <v xml:space="preserve">RETIREE DENTAL INS - 7/1/06     </v>
          </cell>
          <cell r="D409">
            <v>294.44</v>
          </cell>
        </row>
        <row r="410">
          <cell r="B410" t="str">
            <v xml:space="preserve">01-46-5290     </v>
          </cell>
          <cell r="C410" t="str">
            <v xml:space="preserve">OTHER CONTRACTUAL               </v>
          </cell>
          <cell r="D410">
            <v>1398.52</v>
          </cell>
        </row>
        <row r="411">
          <cell r="B411" t="str">
            <v xml:space="preserve">01-46-5290.1   </v>
          </cell>
          <cell r="C411" t="str">
            <v xml:space="preserve">ANIMAL CONTROL                  </v>
          </cell>
          <cell r="D411">
            <v>296</v>
          </cell>
        </row>
        <row r="412">
          <cell r="B412" t="str">
            <v xml:space="preserve">01-46-5293     </v>
          </cell>
          <cell r="C412" t="str">
            <v xml:space="preserve">REPAIR/MAINT - OTHER EQUIPMENT  </v>
          </cell>
          <cell r="D412">
            <v>0</v>
          </cell>
        </row>
        <row r="415">
          <cell r="B415" t="str">
            <v xml:space="preserve">01-46-5302     </v>
          </cell>
          <cell r="C415" t="str">
            <v xml:space="preserve">GAS/OIL                         </v>
          </cell>
          <cell r="D415">
            <v>8522.5499999999993</v>
          </cell>
        </row>
        <row r="416">
          <cell r="B416" t="str">
            <v xml:space="preserve">01-46-5306     </v>
          </cell>
          <cell r="C416" t="str">
            <v xml:space="preserve">UNIFORMS                        </v>
          </cell>
          <cell r="D416">
            <v>2362.83</v>
          </cell>
        </row>
        <row r="417">
          <cell r="B417" t="str">
            <v xml:space="preserve">01-46-5316     </v>
          </cell>
          <cell r="C417" t="str">
            <v xml:space="preserve">SUPPLIES - OFFICE               </v>
          </cell>
          <cell r="D417">
            <v>962.73</v>
          </cell>
        </row>
        <row r="418">
          <cell r="B418" t="str">
            <v xml:space="preserve">01-46-5320     </v>
          </cell>
          <cell r="C418" t="str">
            <v xml:space="preserve">PHOTOGRAPHY                     </v>
          </cell>
          <cell r="D418">
            <v>0</v>
          </cell>
        </row>
        <row r="419">
          <cell r="B419" t="str">
            <v xml:space="preserve">01-46-5322     </v>
          </cell>
          <cell r="C419" t="str">
            <v xml:space="preserve">SUPPLIES - RADIO/ELECTRONICS    </v>
          </cell>
          <cell r="D419">
            <v>0</v>
          </cell>
        </row>
        <row r="420">
          <cell r="B420" t="str">
            <v xml:space="preserve">01-46-5324     </v>
          </cell>
          <cell r="C420" t="str">
            <v xml:space="preserve">SUPPLIES - TRAINING AIDS        </v>
          </cell>
          <cell r="D420">
            <v>0</v>
          </cell>
        </row>
        <row r="421">
          <cell r="B421" t="str">
            <v xml:space="preserve">01-46-5326     </v>
          </cell>
          <cell r="C421" t="str">
            <v xml:space="preserve">TOOLS &amp; SUPPLIES                </v>
          </cell>
          <cell r="D421">
            <v>0</v>
          </cell>
        </row>
        <row r="422">
          <cell r="B422" t="str">
            <v xml:space="preserve">01-46-5332     </v>
          </cell>
          <cell r="C422" t="str">
            <v xml:space="preserve">CRIME PREVENTION/RELATIONS      </v>
          </cell>
          <cell r="D422">
            <v>0</v>
          </cell>
        </row>
        <row r="423">
          <cell r="B423" t="str">
            <v xml:space="preserve">01-46-5333     </v>
          </cell>
          <cell r="C423" t="str">
            <v xml:space="preserve">DARE PROGRAM                    </v>
          </cell>
          <cell r="D423">
            <v>0</v>
          </cell>
        </row>
        <row r="424">
          <cell r="B424" t="str">
            <v xml:space="preserve">01-46-5334     </v>
          </cell>
          <cell r="C424" t="str">
            <v xml:space="preserve">BOARD OF PRISONERS              </v>
          </cell>
          <cell r="D424">
            <v>0</v>
          </cell>
        </row>
        <row r="425">
          <cell r="B425" t="str">
            <v xml:space="preserve">01-46-5350     </v>
          </cell>
          <cell r="C425" t="str">
            <v xml:space="preserve">R&amp;M MOTOR EQUIPMENT             </v>
          </cell>
          <cell r="D425">
            <v>1675.37</v>
          </cell>
        </row>
        <row r="426">
          <cell r="B426" t="str">
            <v xml:space="preserve">01-46-5350.1   </v>
          </cell>
          <cell r="C426" t="str">
            <v xml:space="preserve">ACCIDENTS / SQUADS              </v>
          </cell>
          <cell r="D426">
            <v>0</v>
          </cell>
        </row>
        <row r="429">
          <cell r="B429" t="str">
            <v xml:space="preserve">01-46-5407     </v>
          </cell>
          <cell r="C429" t="str">
            <v xml:space="preserve">AUTOMOTIVE EQUIPMENT            </v>
          </cell>
          <cell r="D429">
            <v>0</v>
          </cell>
        </row>
        <row r="430">
          <cell r="B430" t="str">
            <v xml:space="preserve">01-46-5411     </v>
          </cell>
          <cell r="C430" t="str">
            <v xml:space="preserve">OFFICE EQUIPMENT                </v>
          </cell>
          <cell r="D430">
            <v>567.63</v>
          </cell>
        </row>
        <row r="431">
          <cell r="B431" t="str">
            <v xml:space="preserve">01-46-5413     </v>
          </cell>
          <cell r="C431" t="str">
            <v xml:space="preserve">COMPUTER HARDWARE/SOFTWARE      </v>
          </cell>
          <cell r="D431">
            <v>1929.84</v>
          </cell>
        </row>
        <row r="432">
          <cell r="B432" t="str">
            <v xml:space="preserve">01-46-5417     </v>
          </cell>
          <cell r="C432" t="str">
            <v xml:space="preserve">OTHER EQUIPMENT                 </v>
          </cell>
          <cell r="D432">
            <v>6623.1</v>
          </cell>
        </row>
        <row r="433">
          <cell r="B433" t="str">
            <v xml:space="preserve">01-46-5428     </v>
          </cell>
          <cell r="C433" t="str">
            <v xml:space="preserve">MOBILE TERMINAL EQUIPMENT       </v>
          </cell>
          <cell r="D433">
            <v>0</v>
          </cell>
        </row>
        <row r="434">
          <cell r="B434" t="str">
            <v xml:space="preserve">01-46-5430     </v>
          </cell>
          <cell r="C434" t="str">
            <v xml:space="preserve">RADIO EQUIPMENT                 </v>
          </cell>
          <cell r="D434">
            <v>1765.87</v>
          </cell>
        </row>
        <row r="437">
          <cell r="B437" t="str">
            <v xml:space="preserve">01-46-5503     </v>
          </cell>
          <cell r="C437" t="str">
            <v xml:space="preserve">FORFEITED FUNDS EXPENDITURES    </v>
          </cell>
          <cell r="D437">
            <v>3649.75</v>
          </cell>
        </row>
        <row r="438">
          <cell r="B438" t="str">
            <v xml:space="preserve">01-46-5504     </v>
          </cell>
          <cell r="C438" t="str">
            <v xml:space="preserve">DUI FUND EXPENDITURES           </v>
          </cell>
          <cell r="D438">
            <v>0</v>
          </cell>
        </row>
        <row r="445">
          <cell r="B445" t="str">
            <v xml:space="preserve">01-52-5275     </v>
          </cell>
          <cell r="C445" t="str">
            <v xml:space="preserve">PACE PROGRAM FEES               </v>
          </cell>
          <cell r="D445">
            <v>0</v>
          </cell>
        </row>
        <row r="446">
          <cell r="B446" t="str">
            <v xml:space="preserve">01-52-5290     </v>
          </cell>
          <cell r="C446" t="str">
            <v xml:space="preserve">OTHER CONTRACTUAL               </v>
          </cell>
          <cell r="D446">
            <v>0</v>
          </cell>
        </row>
        <row r="447">
          <cell r="B447" t="str">
            <v xml:space="preserve">01-52-5302     </v>
          </cell>
          <cell r="C447" t="str">
            <v xml:space="preserve">GAS/OIL                         </v>
          </cell>
          <cell r="D447">
            <v>3485.77</v>
          </cell>
        </row>
        <row r="452">
          <cell r="B452" t="str">
            <v xml:space="preserve">01-73-5146     </v>
          </cell>
          <cell r="C452" t="str">
            <v xml:space="preserve">HOLIDAY PAY                     </v>
          </cell>
          <cell r="D452">
            <v>0</v>
          </cell>
        </row>
        <row r="453">
          <cell r="B453" t="str">
            <v xml:space="preserve">01-73-5148     </v>
          </cell>
          <cell r="C453" t="str">
            <v xml:space="preserve">OVERTIME                        </v>
          </cell>
          <cell r="D453">
            <v>0</v>
          </cell>
        </row>
        <row r="454">
          <cell r="B454" t="str">
            <v xml:space="preserve">01-73-5159     </v>
          </cell>
          <cell r="C454" t="str">
            <v xml:space="preserve">SEASONAL EMPLOYEES              </v>
          </cell>
          <cell r="D454">
            <v>0</v>
          </cell>
        </row>
        <row r="455">
          <cell r="B455" t="str">
            <v xml:space="preserve">01-73-5164     </v>
          </cell>
          <cell r="C455" t="str">
            <v xml:space="preserve">MECHANIC                        </v>
          </cell>
          <cell r="D455">
            <v>0</v>
          </cell>
        </row>
        <row r="456">
          <cell r="B456" t="str">
            <v xml:space="preserve">01-73-5164.1   </v>
          </cell>
          <cell r="C456" t="str">
            <v xml:space="preserve">MECHANIC - SICK TIME OFF        </v>
          </cell>
          <cell r="D456">
            <v>0</v>
          </cell>
        </row>
        <row r="457">
          <cell r="B457" t="str">
            <v xml:space="preserve">01-73-5165     </v>
          </cell>
          <cell r="C457" t="str">
            <v xml:space="preserve">DIRECTOR OF PUBLIC WORKS        </v>
          </cell>
          <cell r="D457">
            <v>0</v>
          </cell>
        </row>
        <row r="458">
          <cell r="B458" t="str">
            <v xml:space="preserve">01-73-5170     </v>
          </cell>
          <cell r="C458" t="str">
            <v xml:space="preserve">EMPLOYEE WAGES                  </v>
          </cell>
          <cell r="D458">
            <v>0</v>
          </cell>
        </row>
        <row r="459">
          <cell r="B459" t="str">
            <v xml:space="preserve">01-73-5170.1   </v>
          </cell>
          <cell r="C459" t="str">
            <v xml:space="preserve">WAGES PW - SICK TIME OFF        </v>
          </cell>
          <cell r="D459">
            <v>0</v>
          </cell>
        </row>
        <row r="460">
          <cell r="B460" t="str">
            <v xml:space="preserve">01-73-5170.2   </v>
          </cell>
          <cell r="C460" t="str">
            <v xml:space="preserve">WAGES PW - VACATION             </v>
          </cell>
          <cell r="D460">
            <v>0</v>
          </cell>
        </row>
        <row r="461">
          <cell r="B461" t="str">
            <v xml:space="preserve">01-73-5170.3   </v>
          </cell>
          <cell r="C461" t="str">
            <v xml:space="preserve">WAGES PW - PERSONAL TIME OFF    </v>
          </cell>
          <cell r="D461">
            <v>0</v>
          </cell>
        </row>
        <row r="462">
          <cell r="B462" t="str">
            <v xml:space="preserve">01-73-5188     </v>
          </cell>
          <cell r="C462" t="str">
            <v xml:space="preserve">ADMINISTRATIVE CLERK            </v>
          </cell>
          <cell r="D462">
            <v>0</v>
          </cell>
        </row>
        <row r="465">
          <cell r="B465" t="str">
            <v xml:space="preserve">01-73-5201     </v>
          </cell>
          <cell r="C465" t="str">
            <v xml:space="preserve">PROFESSIONAL SERVICES           </v>
          </cell>
          <cell r="D465">
            <v>210</v>
          </cell>
        </row>
        <row r="466">
          <cell r="B466" t="str">
            <v xml:space="preserve">01-73-5202     </v>
          </cell>
          <cell r="C466" t="str">
            <v xml:space="preserve">LEGAL PROFESSIONAL SERVICES     </v>
          </cell>
          <cell r="D466">
            <v>390</v>
          </cell>
        </row>
        <row r="467">
          <cell r="B467" t="str">
            <v xml:space="preserve">01-73-5205     </v>
          </cell>
          <cell r="C467" t="str">
            <v xml:space="preserve">TELEPHONE                       </v>
          </cell>
          <cell r="D467">
            <v>2320.09</v>
          </cell>
        </row>
        <row r="468">
          <cell r="B468" t="str">
            <v xml:space="preserve">01-73-5209     </v>
          </cell>
          <cell r="C468" t="str">
            <v xml:space="preserve">TREE REMOVAL &amp; TRIMMING         </v>
          </cell>
          <cell r="D468">
            <v>0</v>
          </cell>
        </row>
        <row r="469">
          <cell r="B469" t="str">
            <v xml:space="preserve">01-73-5217     </v>
          </cell>
          <cell r="C469" t="str">
            <v xml:space="preserve">LIABILITY INSURANCE             </v>
          </cell>
          <cell r="D469">
            <v>223.42</v>
          </cell>
        </row>
        <row r="470">
          <cell r="B470" t="str">
            <v xml:space="preserve">01-73-5226     </v>
          </cell>
          <cell r="C470" t="str">
            <v>EXPENSES FOR JULIE"            "</v>
          </cell>
          <cell r="D470">
            <v>0</v>
          </cell>
        </row>
        <row r="471">
          <cell r="B471" t="str">
            <v xml:space="preserve">01-73-5233     </v>
          </cell>
          <cell r="C471" t="str">
            <v xml:space="preserve">STREET LIGHTING                 </v>
          </cell>
          <cell r="D471">
            <v>5946.6</v>
          </cell>
        </row>
        <row r="472">
          <cell r="B472" t="str">
            <v xml:space="preserve">01-73-5235     </v>
          </cell>
          <cell r="C472" t="str">
            <v xml:space="preserve">TREE REPLACEMENT                </v>
          </cell>
          <cell r="D472">
            <v>0</v>
          </cell>
        </row>
        <row r="473">
          <cell r="B473" t="str">
            <v xml:space="preserve">01-73-5236     </v>
          </cell>
          <cell r="C473" t="str">
            <v xml:space="preserve">STREET MAINTENANCE              </v>
          </cell>
          <cell r="D473">
            <v>373.15</v>
          </cell>
        </row>
        <row r="474">
          <cell r="B474" t="str">
            <v xml:space="preserve">01-73-5237.2   </v>
          </cell>
          <cell r="C474" t="str">
            <v xml:space="preserve">SIDEWALK RECONSTRUCTION         </v>
          </cell>
          <cell r="D474">
            <v>0</v>
          </cell>
        </row>
        <row r="475">
          <cell r="B475" t="str">
            <v xml:space="preserve">01-73-5238     </v>
          </cell>
          <cell r="C475" t="str">
            <v xml:space="preserve">REPAIR/MAINT. - STREET LIGHTS   </v>
          </cell>
          <cell r="D475">
            <v>8189.18</v>
          </cell>
        </row>
        <row r="476">
          <cell r="B476" t="str">
            <v xml:space="preserve">01-73-5239     </v>
          </cell>
          <cell r="C476" t="str">
            <v xml:space="preserve">REPAIR/MAINT. - TRAFFIC LIGHTS  </v>
          </cell>
          <cell r="D476">
            <v>777.53</v>
          </cell>
        </row>
        <row r="477">
          <cell r="B477" t="str">
            <v xml:space="preserve">01-73-5240     </v>
          </cell>
          <cell r="C477" t="str">
            <v xml:space="preserve">REPAIR/MAINT - BUILDING         </v>
          </cell>
          <cell r="D477">
            <v>870.99</v>
          </cell>
        </row>
        <row r="478">
          <cell r="B478" t="str">
            <v xml:space="preserve">01-73-5241     </v>
          </cell>
          <cell r="C478" t="str">
            <v xml:space="preserve">R &amp; M: GROUNDS                  </v>
          </cell>
          <cell r="D478">
            <v>364</v>
          </cell>
        </row>
        <row r="479">
          <cell r="B479" t="str">
            <v xml:space="preserve">01-73-5244     </v>
          </cell>
          <cell r="C479" t="str">
            <v xml:space="preserve">R &amp; M:  OFFICE EQUIPMENT        </v>
          </cell>
          <cell r="D479">
            <v>2072.5500000000002</v>
          </cell>
        </row>
        <row r="480">
          <cell r="B480" t="str">
            <v xml:space="preserve">01-73-5253     </v>
          </cell>
          <cell r="C480" t="str">
            <v xml:space="preserve">SEMINARS/CONFERENCES            </v>
          </cell>
          <cell r="D480">
            <v>0</v>
          </cell>
        </row>
        <row r="481">
          <cell r="B481" t="str">
            <v xml:space="preserve">01-73-5268     </v>
          </cell>
          <cell r="C481" t="str">
            <v xml:space="preserve">UNIFORM RENTAL                  </v>
          </cell>
          <cell r="D481">
            <v>352.26</v>
          </cell>
        </row>
        <row r="482">
          <cell r="B482" t="str">
            <v xml:space="preserve">01-73-5269     </v>
          </cell>
          <cell r="C482" t="str">
            <v xml:space="preserve">TOWING &amp; STORAGE EXPENSE        </v>
          </cell>
          <cell r="D482">
            <v>0</v>
          </cell>
        </row>
        <row r="483">
          <cell r="B483" t="str">
            <v xml:space="preserve">01-73-5275     </v>
          </cell>
          <cell r="C483" t="str">
            <v xml:space="preserve">EMPLOYEE HEALTH CARE PLAN       </v>
          </cell>
          <cell r="D483">
            <v>10076.870000000001</v>
          </cell>
        </row>
        <row r="484">
          <cell r="B484" t="str">
            <v xml:space="preserve">01-73-5275.2   </v>
          </cell>
          <cell r="C484" t="str">
            <v xml:space="preserve">EMPLOYEE LIFE INSURANCE         </v>
          </cell>
          <cell r="D484">
            <v>91.81</v>
          </cell>
        </row>
        <row r="485">
          <cell r="B485" t="str">
            <v xml:space="preserve">01-73-5275.3   </v>
          </cell>
          <cell r="C485" t="str">
            <v xml:space="preserve">EMPLOYEE VISION INSURANCE       </v>
          </cell>
          <cell r="D485">
            <v>161.16</v>
          </cell>
        </row>
        <row r="486">
          <cell r="B486" t="str">
            <v xml:space="preserve">01-73-5275.4   </v>
          </cell>
          <cell r="C486" t="str">
            <v xml:space="preserve">DENTAL INSURANCE - 7/1/06       </v>
          </cell>
          <cell r="D486">
            <v>701.37</v>
          </cell>
        </row>
        <row r="487">
          <cell r="B487" t="str">
            <v xml:space="preserve">01-73-5276     </v>
          </cell>
          <cell r="C487" t="str">
            <v xml:space="preserve">RETIREE HEALTH CARE PLAN        </v>
          </cell>
          <cell r="D487">
            <v>528.79</v>
          </cell>
        </row>
        <row r="488">
          <cell r="B488" t="str">
            <v xml:space="preserve">01-73-5276.4   </v>
          </cell>
          <cell r="C488" t="str">
            <v xml:space="preserve">RETIREE DENTAL INS - 7/1/06     </v>
          </cell>
          <cell r="D488">
            <v>112.49</v>
          </cell>
        </row>
        <row r="489">
          <cell r="B489" t="str">
            <v xml:space="preserve">01-73-5283     </v>
          </cell>
          <cell r="C489" t="str">
            <v xml:space="preserve">RODENT CONTROL                  </v>
          </cell>
          <cell r="D489">
            <v>0</v>
          </cell>
        </row>
        <row r="492">
          <cell r="B492" t="str">
            <v xml:space="preserve">01-73-5302     </v>
          </cell>
          <cell r="C492" t="str">
            <v xml:space="preserve">GAS/OIL                         </v>
          </cell>
          <cell r="D492">
            <v>148.13999999999999</v>
          </cell>
        </row>
        <row r="493">
          <cell r="B493" t="str">
            <v xml:space="preserve">01-73-5316     </v>
          </cell>
          <cell r="C493" t="str">
            <v xml:space="preserve">SUPPLIES - OFFICE               </v>
          </cell>
          <cell r="D493">
            <v>1961.15</v>
          </cell>
        </row>
        <row r="494">
          <cell r="B494" t="str">
            <v xml:space="preserve">01-73-5323     </v>
          </cell>
          <cell r="C494" t="str">
            <v xml:space="preserve">MEDICAL EXAM-VACCINATIONS       </v>
          </cell>
          <cell r="D494">
            <v>0</v>
          </cell>
        </row>
        <row r="495">
          <cell r="B495" t="str">
            <v xml:space="preserve">01-73-5326     </v>
          </cell>
          <cell r="C495" t="str">
            <v xml:space="preserve">TOOLS &amp; SUPPLIES                </v>
          </cell>
          <cell r="D495">
            <v>1044.71</v>
          </cell>
        </row>
        <row r="496">
          <cell r="B496" t="str">
            <v xml:space="preserve">01-73-5327     </v>
          </cell>
          <cell r="C496" t="str">
            <v xml:space="preserve">SUPPLIES - SNOW &amp; ICE CONTROL   </v>
          </cell>
          <cell r="D496">
            <v>0</v>
          </cell>
        </row>
        <row r="497">
          <cell r="B497" t="str">
            <v xml:space="preserve">01-73-5328     </v>
          </cell>
          <cell r="C497" t="str">
            <v xml:space="preserve">LEAFING SUPPLIES                </v>
          </cell>
          <cell r="D497">
            <v>0</v>
          </cell>
        </row>
        <row r="498">
          <cell r="B498" t="str">
            <v xml:space="preserve">01-73-5341     </v>
          </cell>
          <cell r="C498" t="str">
            <v xml:space="preserve">PLOWING EQUIPMENT               </v>
          </cell>
          <cell r="D498">
            <v>0</v>
          </cell>
        </row>
        <row r="499">
          <cell r="B499" t="str">
            <v xml:space="preserve">01-73-5342     </v>
          </cell>
          <cell r="C499" t="str">
            <v xml:space="preserve">STREET SIGNS                    </v>
          </cell>
          <cell r="D499">
            <v>339.84</v>
          </cell>
        </row>
        <row r="500">
          <cell r="B500" t="str">
            <v xml:space="preserve">01-73-5348     </v>
          </cell>
          <cell r="C500" t="str">
            <v xml:space="preserve">WEED CONTROL                    </v>
          </cell>
          <cell r="D500">
            <v>0</v>
          </cell>
        </row>
        <row r="501">
          <cell r="B501" t="str">
            <v xml:space="preserve">01-73-5350     </v>
          </cell>
          <cell r="C501" t="str">
            <v xml:space="preserve">REPAIR/MAINT. - MOTOR EQUIP     </v>
          </cell>
          <cell r="D501">
            <v>1704.76</v>
          </cell>
        </row>
        <row r="502">
          <cell r="B502" t="str">
            <v xml:space="preserve">01-73-5352     </v>
          </cell>
          <cell r="C502" t="str">
            <v xml:space="preserve">REPAIR/MAINT. - PARKWAYS        </v>
          </cell>
          <cell r="D502">
            <v>0</v>
          </cell>
        </row>
        <row r="503">
          <cell r="B503" t="str">
            <v xml:space="preserve">01-73-5358     </v>
          </cell>
          <cell r="C503" t="str">
            <v xml:space="preserve">R &amp; M: FORESTRY EQUIPMENT       </v>
          </cell>
          <cell r="D503">
            <v>0</v>
          </cell>
        </row>
        <row r="506">
          <cell r="B506" t="str">
            <v xml:space="preserve">01-73-5409     </v>
          </cell>
          <cell r="C506" t="str">
            <v xml:space="preserve">MACHINERY/EQUIPMENT             </v>
          </cell>
          <cell r="D506">
            <v>0</v>
          </cell>
        </row>
        <row r="507">
          <cell r="B507" t="str">
            <v xml:space="preserve">01-73-5413     </v>
          </cell>
          <cell r="C507" t="str">
            <v xml:space="preserve">COMPUTER HARDWARE/SOFTWARE      </v>
          </cell>
          <cell r="D507">
            <v>1480.83</v>
          </cell>
        </row>
        <row r="508">
          <cell r="B508" t="str">
            <v xml:space="preserve">01-73-5420     </v>
          </cell>
          <cell r="C508" t="str">
            <v xml:space="preserve">DISC CHIPPER - STREET EQUIPMENT </v>
          </cell>
          <cell r="D508">
            <v>0</v>
          </cell>
        </row>
        <row r="509">
          <cell r="B509" t="str">
            <v xml:space="preserve">01-73-5425     </v>
          </cell>
          <cell r="C509" t="str">
            <v xml:space="preserve">STREET SWEEPER/STREET EQUIP     </v>
          </cell>
          <cell r="D509">
            <v>0</v>
          </cell>
        </row>
        <row r="510">
          <cell r="B510" t="str">
            <v xml:space="preserve">01-73-5433     </v>
          </cell>
          <cell r="C510" t="str">
            <v xml:space="preserve">MECHANIC TOOLS                  </v>
          </cell>
          <cell r="D510">
            <v>46.18</v>
          </cell>
        </row>
        <row r="511">
          <cell r="B511" t="str">
            <v xml:space="preserve">01-73-5459     </v>
          </cell>
          <cell r="C511" t="str">
            <v xml:space="preserve">CHAIN SAW                       </v>
          </cell>
          <cell r="D511">
            <v>0</v>
          </cell>
        </row>
        <row r="514">
          <cell r="B514" t="str">
            <v xml:space="preserve">01-73-5505     </v>
          </cell>
          <cell r="C514" t="str">
            <v xml:space="preserve">CONTINGENCY                     </v>
          </cell>
          <cell r="D514">
            <v>0</v>
          </cell>
        </row>
        <row r="517">
          <cell r="B517" t="str">
            <v xml:space="preserve">03-00-4060     </v>
          </cell>
          <cell r="C517" t="str">
            <v xml:space="preserve">RUBBISH BILLINGS                </v>
          </cell>
          <cell r="D517">
            <v>54152.63</v>
          </cell>
        </row>
        <row r="518">
          <cell r="B518" t="str">
            <v xml:space="preserve">03-00-4062     </v>
          </cell>
          <cell r="C518" t="str">
            <v xml:space="preserve">TRASH &amp; COMPOST TAG REVENUE     </v>
          </cell>
          <cell r="D518">
            <v>410.4</v>
          </cell>
        </row>
        <row r="519">
          <cell r="B519" t="str">
            <v xml:space="preserve">03-00-4066     </v>
          </cell>
          <cell r="C519" t="str">
            <v xml:space="preserve">PENALTIES                       </v>
          </cell>
          <cell r="D519">
            <v>1263.43</v>
          </cell>
        </row>
        <row r="530">
          <cell r="B530" t="str">
            <v xml:space="preserve">03-75-5280     </v>
          </cell>
          <cell r="C530" t="str">
            <v xml:space="preserve">RUBBISH / GARBAGE REMOVAL       </v>
          </cell>
          <cell r="D530">
            <v>30208.78</v>
          </cell>
        </row>
        <row r="531">
          <cell r="B531" t="str">
            <v xml:space="preserve">03-75-5281     </v>
          </cell>
          <cell r="C531" t="str">
            <v xml:space="preserve">TRASH AND COMPOST TAG EXPENSES  </v>
          </cell>
          <cell r="D531">
            <v>0</v>
          </cell>
        </row>
        <row r="532">
          <cell r="B532" t="str">
            <v xml:space="preserve">03-75-5289     </v>
          </cell>
          <cell r="C532" t="str">
            <v xml:space="preserve">DUMPING FEES                    </v>
          </cell>
          <cell r="D532">
            <v>13019.9</v>
          </cell>
        </row>
        <row r="535">
          <cell r="B535" t="str">
            <v xml:space="preserve">07-00-4001     </v>
          </cell>
          <cell r="C535" t="str">
            <v xml:space="preserve">PROPERTY TAXES                  </v>
          </cell>
          <cell r="D535">
            <v>4995.26</v>
          </cell>
        </row>
        <row r="536">
          <cell r="B536" t="str">
            <v xml:space="preserve">07-00-4086.1   </v>
          </cell>
          <cell r="C536" t="str">
            <v xml:space="preserve">OPERATING TRANSFERS IN          </v>
          </cell>
          <cell r="D536">
            <v>0</v>
          </cell>
        </row>
        <row r="541">
          <cell r="B541">
            <v>1355253</v>
          </cell>
          <cell r="C541" t="str">
            <v xml:space="preserve">IMRF EXPENDITURES               </v>
          </cell>
          <cell r="D541">
            <v>0</v>
          </cell>
        </row>
        <row r="542">
          <cell r="B542">
            <v>1358906</v>
          </cell>
          <cell r="C542" t="str">
            <v xml:space="preserve">SOCIAL SECURITY TAX             </v>
          </cell>
          <cell r="D542">
            <v>0</v>
          </cell>
        </row>
        <row r="543">
          <cell r="B543">
            <v>1360732</v>
          </cell>
          <cell r="C543" t="str">
            <v xml:space="preserve">MEDICARE                        </v>
          </cell>
          <cell r="D543">
            <v>0</v>
          </cell>
        </row>
        <row r="544">
          <cell r="B544">
            <v>1362558</v>
          </cell>
          <cell r="C544" t="str">
            <v xml:space="preserve">UNEMPLOYMENT TAX                </v>
          </cell>
          <cell r="D544">
            <v>0</v>
          </cell>
        </row>
        <row r="547">
          <cell r="B547" t="str">
            <v xml:space="preserve">10-00-4025     </v>
          </cell>
          <cell r="C547" t="str">
            <v xml:space="preserve">MOTOR FUEL TAX (STATE)          </v>
          </cell>
          <cell r="D547">
            <v>34818.959999999999</v>
          </cell>
        </row>
        <row r="548">
          <cell r="B548" t="str">
            <v xml:space="preserve">10-00-4070     </v>
          </cell>
          <cell r="C548" t="str">
            <v xml:space="preserve">INTEREST INCOME                 </v>
          </cell>
          <cell r="D548">
            <v>125.93</v>
          </cell>
        </row>
        <row r="549">
          <cell r="B549" t="str">
            <v xml:space="preserve">10-00-4083     </v>
          </cell>
          <cell r="C549" t="str">
            <v xml:space="preserve">GRANT FUNDS RECEIVED            </v>
          </cell>
          <cell r="D549">
            <v>0</v>
          </cell>
        </row>
        <row r="556">
          <cell r="B556" t="str">
            <v xml:space="preserve">10-73-5201     </v>
          </cell>
          <cell r="C556" t="str">
            <v xml:space="preserve">PROFESSIONAL SERVICES           </v>
          </cell>
          <cell r="D556">
            <v>0</v>
          </cell>
        </row>
        <row r="557">
          <cell r="B557" t="str">
            <v xml:space="preserve">10-73-5232     </v>
          </cell>
          <cell r="C557" t="str">
            <v xml:space="preserve">STREET LIGHTING                 </v>
          </cell>
          <cell r="D557">
            <v>0</v>
          </cell>
        </row>
        <row r="558">
          <cell r="B558" t="str">
            <v xml:space="preserve">10-73-5238.2   </v>
          </cell>
          <cell r="C558" t="str">
            <v xml:space="preserve">STREET REPAVING                 </v>
          </cell>
          <cell r="D558">
            <v>0</v>
          </cell>
        </row>
        <row r="561">
          <cell r="B561" t="str">
            <v xml:space="preserve">11-00-4026     </v>
          </cell>
          <cell r="C561" t="str">
            <v xml:space="preserve">COOK COUNTY GRANT               </v>
          </cell>
          <cell r="D561">
            <v>0</v>
          </cell>
        </row>
        <row r="562">
          <cell r="B562" t="str">
            <v xml:space="preserve">11-00-4086     </v>
          </cell>
          <cell r="C562" t="str">
            <v xml:space="preserve">OPERATING TRANSFERS             </v>
          </cell>
          <cell r="D562">
            <v>0</v>
          </cell>
        </row>
        <row r="571">
          <cell r="B571" t="str">
            <v xml:space="preserve">11-73-5236     </v>
          </cell>
          <cell r="C571" t="str">
            <v xml:space="preserve">STREET RECONSTRUCTION           </v>
          </cell>
          <cell r="D571">
            <v>0</v>
          </cell>
        </row>
        <row r="574">
          <cell r="B574" t="str">
            <v xml:space="preserve">15-00-4001     </v>
          </cell>
          <cell r="C574" t="str">
            <v xml:space="preserve">PROPERTY TAXES                  </v>
          </cell>
          <cell r="D574">
            <v>0</v>
          </cell>
        </row>
        <row r="575">
          <cell r="B575" t="str">
            <v xml:space="preserve">15-00-4070     </v>
          </cell>
          <cell r="C575" t="str">
            <v xml:space="preserve">INTEREST INCOME                 </v>
          </cell>
          <cell r="D575">
            <v>287.49</v>
          </cell>
        </row>
        <row r="580">
          <cell r="B580" t="str">
            <v xml:space="preserve">15-21-5202     </v>
          </cell>
          <cell r="C580" t="str">
            <v xml:space="preserve">LEGAL PROFESSIONAL SERVICES     </v>
          </cell>
          <cell r="D580">
            <v>0</v>
          </cell>
        </row>
        <row r="581">
          <cell r="B581" t="str">
            <v xml:space="preserve">15-21-5229     </v>
          </cell>
          <cell r="C581" t="str">
            <v xml:space="preserve">T I F DISBURSEMENTS             </v>
          </cell>
          <cell r="D581">
            <v>0</v>
          </cell>
        </row>
        <row r="582">
          <cell r="B582" t="str">
            <v xml:space="preserve">15-21-5257     </v>
          </cell>
          <cell r="C582" t="str">
            <v xml:space="preserve">GRANT EXPENDITURES              </v>
          </cell>
          <cell r="D582">
            <v>0</v>
          </cell>
        </row>
        <row r="583">
          <cell r="B583" t="str">
            <v xml:space="preserve">15-21-5287     </v>
          </cell>
          <cell r="C583" t="str">
            <v xml:space="preserve">GAS FOR HEATING                 </v>
          </cell>
          <cell r="D583">
            <v>0</v>
          </cell>
        </row>
        <row r="586">
          <cell r="B586" t="str">
            <v xml:space="preserve">15-21-5505     </v>
          </cell>
          <cell r="C586" t="str">
            <v xml:space="preserve">CONTINGENCY                     </v>
          </cell>
          <cell r="D586">
            <v>0</v>
          </cell>
        </row>
        <row r="589">
          <cell r="B589" t="str">
            <v xml:space="preserve">15-24-5204     </v>
          </cell>
          <cell r="C589" t="str">
            <v xml:space="preserve">AUDIT SERVICES                  </v>
          </cell>
          <cell r="D589">
            <v>0</v>
          </cell>
        </row>
        <row r="590">
          <cell r="B590" t="str">
            <v xml:space="preserve">15-24-5206     </v>
          </cell>
          <cell r="C590" t="str">
            <v xml:space="preserve">REFUND OF TIF TAXES             </v>
          </cell>
          <cell r="D590">
            <v>0</v>
          </cell>
        </row>
        <row r="593">
          <cell r="B593" t="str">
            <v xml:space="preserve">15-73-5237     </v>
          </cell>
          <cell r="C593" t="str">
            <v xml:space="preserve">STREET RECONSTRUCTION           </v>
          </cell>
          <cell r="D593">
            <v>0</v>
          </cell>
        </row>
        <row r="594">
          <cell r="B594" t="str">
            <v xml:space="preserve">15-73-5326     </v>
          </cell>
          <cell r="C594" t="str">
            <v xml:space="preserve">TOOLS &amp; SUPPLIES                </v>
          </cell>
          <cell r="D594">
            <v>0</v>
          </cell>
        </row>
        <row r="597">
          <cell r="B597" t="str">
            <v xml:space="preserve">16-00-4070     </v>
          </cell>
          <cell r="C597" t="str">
            <v xml:space="preserve">INTEREST INCOME                 </v>
          </cell>
          <cell r="D597">
            <v>0.7</v>
          </cell>
        </row>
        <row r="602">
          <cell r="B602" t="str">
            <v xml:space="preserve">16-21-5202     </v>
          </cell>
          <cell r="C602" t="str">
            <v xml:space="preserve">LEGAL PROFESSIONAL SERVICES     </v>
          </cell>
          <cell r="D602">
            <v>0</v>
          </cell>
        </row>
        <row r="605">
          <cell r="B605" t="str">
            <v xml:space="preserve">16-21-5505     </v>
          </cell>
          <cell r="C605" t="str">
            <v xml:space="preserve">CONTINGENCY                     </v>
          </cell>
          <cell r="D605">
            <v>0</v>
          </cell>
        </row>
        <row r="606">
          <cell r="B606" t="str">
            <v xml:space="preserve">16-24-5204     </v>
          </cell>
          <cell r="C606" t="str">
            <v xml:space="preserve">AUDIT SERVICES                  </v>
          </cell>
          <cell r="D606">
            <v>0</v>
          </cell>
        </row>
        <row r="609">
          <cell r="B609" t="str">
            <v xml:space="preserve">17-00-4001     </v>
          </cell>
          <cell r="C609" t="str">
            <v xml:space="preserve">PROPERTY TAXES.                 </v>
          </cell>
          <cell r="D609">
            <v>0</v>
          </cell>
        </row>
        <row r="610">
          <cell r="B610" t="str">
            <v xml:space="preserve">17-00-4073     </v>
          </cell>
          <cell r="C610" t="str">
            <v xml:space="preserve">INTEREST INCOME                 </v>
          </cell>
          <cell r="D610">
            <v>0.02</v>
          </cell>
        </row>
        <row r="615">
          <cell r="B615" t="str">
            <v xml:space="preserve">17-21-5202     </v>
          </cell>
          <cell r="C615" t="str">
            <v xml:space="preserve">LEGAL &amp; PROFESSIONAL SERVICES   </v>
          </cell>
          <cell r="D615">
            <v>0</v>
          </cell>
        </row>
        <row r="616">
          <cell r="B616" t="str">
            <v xml:space="preserve">17-21-5203     </v>
          </cell>
          <cell r="C616" t="str">
            <v xml:space="preserve">OTHER CONTRACTUAL               </v>
          </cell>
          <cell r="D616">
            <v>0</v>
          </cell>
        </row>
        <row r="619">
          <cell r="B619" t="str">
            <v xml:space="preserve">17-24-5204     </v>
          </cell>
          <cell r="C619" t="str">
            <v xml:space="preserve">AUDIT SERVICES                  </v>
          </cell>
          <cell r="D619">
            <v>0</v>
          </cell>
        </row>
        <row r="622">
          <cell r="B622" t="str">
            <v xml:space="preserve">18-00-4070     </v>
          </cell>
          <cell r="C622" t="str">
            <v xml:space="preserve">INTEREST INCOME                 </v>
          </cell>
          <cell r="D622">
            <v>1.1200000000000001</v>
          </cell>
        </row>
        <row r="627">
          <cell r="B627" t="str">
            <v xml:space="preserve">18-21-5202     </v>
          </cell>
          <cell r="C627" t="str">
            <v xml:space="preserve">LEGAL &amp; PROFESSIONAL SERVICES   </v>
          </cell>
          <cell r="D627">
            <v>0</v>
          </cell>
        </row>
        <row r="630">
          <cell r="B630" t="str">
            <v xml:space="preserve">18-21-5502     </v>
          </cell>
          <cell r="C630" t="str">
            <v xml:space="preserve">BANK FEES                       </v>
          </cell>
          <cell r="D630">
            <v>0</v>
          </cell>
        </row>
        <row r="633">
          <cell r="B633" t="str">
            <v xml:space="preserve">19-00-4001     </v>
          </cell>
          <cell r="C633" t="str">
            <v xml:space="preserve">PROPERTY TAXES                  </v>
          </cell>
          <cell r="D633">
            <v>0</v>
          </cell>
        </row>
        <row r="634">
          <cell r="B634" t="str">
            <v xml:space="preserve">19-00-4070     </v>
          </cell>
          <cell r="C634" t="str">
            <v xml:space="preserve">INTEREST INCOME                 </v>
          </cell>
          <cell r="D634">
            <v>0.1</v>
          </cell>
        </row>
        <row r="639">
          <cell r="B639" t="str">
            <v xml:space="preserve">19-21-5202     </v>
          </cell>
          <cell r="C639" t="str">
            <v xml:space="preserve">LEGAL &amp; PROFESSIONAL SERVICES   </v>
          </cell>
          <cell r="D639">
            <v>0</v>
          </cell>
        </row>
        <row r="640">
          <cell r="B640" t="str">
            <v xml:space="preserve">19-21-5229     </v>
          </cell>
          <cell r="C640" t="str">
            <v xml:space="preserve">T I F DISBURSEMENTS - ANB       </v>
          </cell>
          <cell r="D640">
            <v>0</v>
          </cell>
        </row>
        <row r="643">
          <cell r="B643" t="str">
            <v xml:space="preserve">30-00-4001     </v>
          </cell>
          <cell r="C643" t="str">
            <v xml:space="preserve">PROPERTY TAXES                  </v>
          </cell>
          <cell r="D643">
            <v>18471.98</v>
          </cell>
        </row>
        <row r="644">
          <cell r="B644" t="str">
            <v xml:space="preserve">30-00-4086     </v>
          </cell>
          <cell r="C644" t="str">
            <v xml:space="preserve">OPERATING TRANSFERS             </v>
          </cell>
          <cell r="D644">
            <v>0</v>
          </cell>
        </row>
        <row r="645">
          <cell r="B645" t="str">
            <v xml:space="preserve">30-00-4088.1   </v>
          </cell>
          <cell r="C645" t="str">
            <v xml:space="preserve">NEW DEBT ISSUANCE - BONDS       </v>
          </cell>
          <cell r="D645">
            <v>0</v>
          </cell>
        </row>
        <row r="652">
          <cell r="B652" t="str">
            <v xml:space="preserve">30-81-5705     </v>
          </cell>
          <cell r="C652" t="str">
            <v xml:space="preserve">PRINCIPAL-ANNUAL ROLLOVER BONDS </v>
          </cell>
          <cell r="D652">
            <v>0</v>
          </cell>
        </row>
        <row r="653">
          <cell r="B653" t="str">
            <v xml:space="preserve">30-81-5710     </v>
          </cell>
          <cell r="C653" t="str">
            <v>INTEREST - ANNUAL ROLLOVER BONDS</v>
          </cell>
          <cell r="D653">
            <v>0</v>
          </cell>
        </row>
        <row r="654">
          <cell r="B654" t="str">
            <v xml:space="preserve">30-81-5712     </v>
          </cell>
          <cell r="C654" t="str">
            <v xml:space="preserve">PRINCIPAL - 2003 A              </v>
          </cell>
          <cell r="D654">
            <v>0</v>
          </cell>
        </row>
        <row r="655">
          <cell r="B655" t="str">
            <v xml:space="preserve">30-81-5715     </v>
          </cell>
          <cell r="C655" t="str">
            <v xml:space="preserve">PRINCIPAL 2003B                 </v>
          </cell>
          <cell r="D655">
            <v>0</v>
          </cell>
        </row>
        <row r="656">
          <cell r="B656" t="str">
            <v xml:space="preserve">30-81-5758     </v>
          </cell>
          <cell r="C656" t="str">
            <v xml:space="preserve">INTEREST - 2003 A               </v>
          </cell>
          <cell r="D656">
            <v>0</v>
          </cell>
        </row>
        <row r="657">
          <cell r="B657" t="str">
            <v xml:space="preserve">30-81-5760     </v>
          </cell>
          <cell r="C657" t="str">
            <v xml:space="preserve">INTEREST 2003B                  </v>
          </cell>
          <cell r="D657">
            <v>0</v>
          </cell>
        </row>
        <row r="658">
          <cell r="B658" t="str">
            <v xml:space="preserve">30-81-5781     </v>
          </cell>
          <cell r="C658" t="str">
            <v xml:space="preserve">BOND ISSUANCE COSTS             </v>
          </cell>
          <cell r="D658">
            <v>0</v>
          </cell>
        </row>
        <row r="661">
          <cell r="B661" t="str">
            <v xml:space="preserve">40-00-4070     </v>
          </cell>
          <cell r="C661" t="str">
            <v xml:space="preserve">INTEREST INCOME                 </v>
          </cell>
          <cell r="D661">
            <v>10.08</v>
          </cell>
        </row>
        <row r="662">
          <cell r="B662" t="str">
            <v xml:space="preserve">40-00-4083     </v>
          </cell>
          <cell r="C662" t="str">
            <v xml:space="preserve">GRANT FUNDS RECEIVED            </v>
          </cell>
          <cell r="D662">
            <v>0</v>
          </cell>
        </row>
        <row r="663">
          <cell r="B663" t="str">
            <v xml:space="preserve">40-00-4086     </v>
          </cell>
          <cell r="C663" t="str">
            <v xml:space="preserve">OPERATING TRANSFERS             </v>
          </cell>
          <cell r="D663">
            <v>0</v>
          </cell>
        </row>
        <row r="664">
          <cell r="B664" t="str">
            <v xml:space="preserve">40-00-4088     </v>
          </cell>
          <cell r="C664" t="str">
            <v xml:space="preserve">DEBT ISSUANCE - BONDS           </v>
          </cell>
          <cell r="D664">
            <v>0</v>
          </cell>
        </row>
        <row r="665">
          <cell r="B665" t="str">
            <v xml:space="preserve">40-00-4092     </v>
          </cell>
          <cell r="C665" t="str">
            <v xml:space="preserve">RENTALS - PROPERTIES            </v>
          </cell>
          <cell r="D665">
            <v>4200</v>
          </cell>
        </row>
        <row r="670">
          <cell r="B670" t="str">
            <v xml:space="preserve">40-21-5201     </v>
          </cell>
          <cell r="C670" t="str">
            <v xml:space="preserve">PROFESSIONAL SERVICES           </v>
          </cell>
          <cell r="D670">
            <v>333132.14</v>
          </cell>
        </row>
        <row r="675">
          <cell r="B675" t="str">
            <v xml:space="preserve">40-24-5208     </v>
          </cell>
          <cell r="C675" t="str">
            <v xml:space="preserve">BANK CHARGES - SERVICE FEE      </v>
          </cell>
          <cell r="D675">
            <v>0</v>
          </cell>
        </row>
        <row r="676">
          <cell r="B676" t="str">
            <v xml:space="preserve">40-24-5224     </v>
          </cell>
          <cell r="C676" t="str">
            <v xml:space="preserve">PROPERTY TAX PAYMENTS           </v>
          </cell>
          <cell r="D676">
            <v>0</v>
          </cell>
        </row>
        <row r="681">
          <cell r="B681" t="str">
            <v xml:space="preserve">40-73-5237     </v>
          </cell>
          <cell r="C681" t="str">
            <v xml:space="preserve">STREET RECONSTRUCTION           </v>
          </cell>
          <cell r="D681">
            <v>27694.04</v>
          </cell>
        </row>
        <row r="686">
          <cell r="B686" t="str">
            <v xml:space="preserve">40-85-5401     </v>
          </cell>
          <cell r="C686" t="str">
            <v xml:space="preserve">BUILDING                        </v>
          </cell>
          <cell r="D686">
            <v>0</v>
          </cell>
        </row>
        <row r="687">
          <cell r="B687" t="str">
            <v xml:space="preserve">40-85-5405     </v>
          </cell>
          <cell r="C687" t="str">
            <v xml:space="preserve">LAND &amp; IMPROVEMENTS             </v>
          </cell>
          <cell r="D687">
            <v>0</v>
          </cell>
        </row>
        <row r="688">
          <cell r="B688" t="str">
            <v xml:space="preserve">40-85-5408     </v>
          </cell>
          <cell r="C688" t="str">
            <v xml:space="preserve">PURCHASE OF EQUIPMENT           </v>
          </cell>
          <cell r="D688">
            <v>0</v>
          </cell>
        </row>
        <row r="691">
          <cell r="B691" t="str">
            <v xml:space="preserve">50-00-4004     </v>
          </cell>
          <cell r="C691" t="str">
            <v xml:space="preserve">WATER TOWER RENTERS             </v>
          </cell>
          <cell r="D691">
            <v>7000</v>
          </cell>
        </row>
        <row r="692">
          <cell r="B692" t="str">
            <v xml:space="preserve">50-00-4062     </v>
          </cell>
          <cell r="C692" t="str">
            <v xml:space="preserve">TURN-ON FEE                     </v>
          </cell>
          <cell r="D692">
            <v>0</v>
          </cell>
        </row>
        <row r="693">
          <cell r="B693" t="str">
            <v xml:space="preserve">50-00-4064     </v>
          </cell>
          <cell r="C693" t="str">
            <v xml:space="preserve">WATER SALES                     </v>
          </cell>
          <cell r="D693">
            <v>184413.31</v>
          </cell>
        </row>
        <row r="694">
          <cell r="B694" t="str">
            <v xml:space="preserve">50-00-4065     </v>
          </cell>
          <cell r="C694" t="str">
            <v xml:space="preserve">SEWERAGE CHARGES                </v>
          </cell>
          <cell r="D694">
            <v>21361.14</v>
          </cell>
        </row>
        <row r="695">
          <cell r="B695" t="str">
            <v xml:space="preserve">50-00-4066     </v>
          </cell>
          <cell r="C695" t="str">
            <v xml:space="preserve">PENALTIES                       </v>
          </cell>
          <cell r="D695">
            <v>6238.9</v>
          </cell>
        </row>
        <row r="696">
          <cell r="B696" t="str">
            <v xml:space="preserve">50-00-4067     </v>
          </cell>
          <cell r="C696" t="str">
            <v xml:space="preserve">WATER METER SALES               </v>
          </cell>
          <cell r="D696">
            <v>2842.8</v>
          </cell>
        </row>
        <row r="697">
          <cell r="B697" t="str">
            <v xml:space="preserve">50-00-4074     </v>
          </cell>
          <cell r="C697" t="str">
            <v>INTEREST INCOME WATER TOWER TANK</v>
          </cell>
          <cell r="D697">
            <v>79.97</v>
          </cell>
        </row>
        <row r="698">
          <cell r="B698" t="str">
            <v xml:space="preserve">50-00-4084     </v>
          </cell>
          <cell r="C698" t="str">
            <v xml:space="preserve">ADMIN FEE - SHUT OFF LIST       </v>
          </cell>
          <cell r="D698">
            <v>940</v>
          </cell>
        </row>
        <row r="699">
          <cell r="B699" t="str">
            <v xml:space="preserve">50-00-4085     </v>
          </cell>
          <cell r="C699" t="str">
            <v xml:space="preserve">CROSS CONNECTION FEES           </v>
          </cell>
          <cell r="D699">
            <v>1495</v>
          </cell>
        </row>
        <row r="700">
          <cell r="B700" t="str">
            <v xml:space="preserve">50-00-4090     </v>
          </cell>
          <cell r="C700" t="str">
            <v xml:space="preserve">MISCELLANEOUS                   </v>
          </cell>
          <cell r="D700">
            <v>0</v>
          </cell>
        </row>
        <row r="711">
          <cell r="B711" t="str">
            <v xml:space="preserve">50-24-5108     </v>
          </cell>
          <cell r="C711" t="str">
            <v xml:space="preserve">COLLECTOR                       </v>
          </cell>
          <cell r="D711">
            <v>0</v>
          </cell>
        </row>
        <row r="714">
          <cell r="B714" t="str">
            <v xml:space="preserve">50-24-5272     </v>
          </cell>
          <cell r="C714" t="str">
            <v xml:space="preserve">POSTAGE                         </v>
          </cell>
          <cell r="D714">
            <v>1012.21</v>
          </cell>
        </row>
        <row r="723">
          <cell r="B723" t="str">
            <v xml:space="preserve">50-76-5165     </v>
          </cell>
          <cell r="C723" t="str">
            <v xml:space="preserve">DIRECTOR OF PUBLIC WORKS        </v>
          </cell>
          <cell r="D723">
            <v>0</v>
          </cell>
        </row>
        <row r="724">
          <cell r="B724" t="str">
            <v xml:space="preserve">50-76-5170     </v>
          </cell>
          <cell r="C724" t="str">
            <v xml:space="preserve">WAGES, PW EMPLOYEES             </v>
          </cell>
          <cell r="D724">
            <v>0</v>
          </cell>
        </row>
        <row r="725">
          <cell r="B725" t="str">
            <v xml:space="preserve">50-76-5188     </v>
          </cell>
          <cell r="C725" t="str">
            <v xml:space="preserve">ADMINISTRATIVE CLERK            </v>
          </cell>
          <cell r="D725">
            <v>0</v>
          </cell>
        </row>
        <row r="728">
          <cell r="B728" t="str">
            <v xml:space="preserve">50-76-5201     </v>
          </cell>
          <cell r="C728" t="str">
            <v xml:space="preserve">PROFESSIONAL SERVICES           </v>
          </cell>
          <cell r="D728">
            <v>43300</v>
          </cell>
        </row>
        <row r="729">
          <cell r="B729" t="str">
            <v xml:space="preserve">50-76-5202     </v>
          </cell>
          <cell r="C729" t="str">
            <v xml:space="preserve">LEGAL SERVICES                  </v>
          </cell>
          <cell r="D729">
            <v>0</v>
          </cell>
        </row>
        <row r="730">
          <cell r="B730" t="str">
            <v xml:space="preserve">50-76-5203     </v>
          </cell>
          <cell r="C730" t="str">
            <v xml:space="preserve">CC INSPECTION SVS               </v>
          </cell>
          <cell r="D730">
            <v>15379.81</v>
          </cell>
        </row>
        <row r="731">
          <cell r="B731" t="str">
            <v xml:space="preserve">50-76-5217     </v>
          </cell>
          <cell r="C731" t="str">
            <v xml:space="preserve">LIABILITY INSURANCE             </v>
          </cell>
          <cell r="D731">
            <v>0</v>
          </cell>
        </row>
        <row r="732">
          <cell r="B732" t="str">
            <v xml:space="preserve">50-76-5219     </v>
          </cell>
          <cell r="C732" t="str">
            <v xml:space="preserve">WORKMANS COMPENSATION INSURANCE </v>
          </cell>
          <cell r="D732">
            <v>0</v>
          </cell>
        </row>
        <row r="733">
          <cell r="B733" t="str">
            <v xml:space="preserve">50-76-5226     </v>
          </cell>
          <cell r="C733" t="str">
            <v xml:space="preserve">J.U.L.I.E.                      </v>
          </cell>
          <cell r="D733">
            <v>1760.7</v>
          </cell>
        </row>
        <row r="734">
          <cell r="B734" t="str">
            <v xml:space="preserve">50-76-5250     </v>
          </cell>
          <cell r="C734" t="str">
            <v xml:space="preserve">50-50 FLOOD CONTROL ASSISTANCE  </v>
          </cell>
          <cell r="D734">
            <v>0</v>
          </cell>
        </row>
        <row r="735">
          <cell r="B735" t="str">
            <v xml:space="preserve">50-76-5267     </v>
          </cell>
          <cell r="C735" t="str">
            <v xml:space="preserve">RENTAL - EQUIPMENT              </v>
          </cell>
          <cell r="D735">
            <v>0</v>
          </cell>
        </row>
        <row r="736">
          <cell r="B736" t="str">
            <v xml:space="preserve">50-76-5273     </v>
          </cell>
          <cell r="C736" t="str">
            <v xml:space="preserve">LEAK DETECTION SERVICE          </v>
          </cell>
          <cell r="D736">
            <v>0</v>
          </cell>
        </row>
        <row r="737">
          <cell r="B737" t="str">
            <v xml:space="preserve">50-76-5287     </v>
          </cell>
          <cell r="C737" t="str">
            <v xml:space="preserve">GAS FOR HEATING                 </v>
          </cell>
          <cell r="D737">
            <v>2862.86</v>
          </cell>
        </row>
        <row r="740">
          <cell r="B740" t="str">
            <v xml:space="preserve">50-76-5302     </v>
          </cell>
          <cell r="C740" t="str">
            <v xml:space="preserve">GAS &amp; OIL                       </v>
          </cell>
          <cell r="D740">
            <v>2091.8200000000002</v>
          </cell>
        </row>
        <row r="741">
          <cell r="B741" t="str">
            <v xml:space="preserve">50-76-5326     </v>
          </cell>
          <cell r="C741" t="str">
            <v xml:space="preserve">SUPPLIES - TOOLS                </v>
          </cell>
          <cell r="D741">
            <v>0</v>
          </cell>
        </row>
        <row r="742">
          <cell r="B742" t="str">
            <v xml:space="preserve">50-76-5377     </v>
          </cell>
          <cell r="C742" t="str">
            <v xml:space="preserve">PURCHASES - HYDRANT             </v>
          </cell>
          <cell r="D742">
            <v>0</v>
          </cell>
        </row>
        <row r="745">
          <cell r="B745" t="str">
            <v xml:space="preserve">50-76-5409     </v>
          </cell>
          <cell r="C745" t="str">
            <v xml:space="preserve">MACHINERY/EQUIPMENT             </v>
          </cell>
          <cell r="D745">
            <v>993.56</v>
          </cell>
        </row>
        <row r="746">
          <cell r="B746" t="str">
            <v xml:space="preserve">50-76-5450     </v>
          </cell>
          <cell r="C746" t="str">
            <v xml:space="preserve">EMERGENCY WATER MAIN            </v>
          </cell>
          <cell r="D746">
            <v>25654</v>
          </cell>
        </row>
        <row r="747">
          <cell r="B747" t="str">
            <v xml:space="preserve">50-76-5453     </v>
          </cell>
          <cell r="C747" t="str">
            <v xml:space="preserve">IMPROVEMENTS-WATER MAIN         </v>
          </cell>
          <cell r="D747">
            <v>0</v>
          </cell>
        </row>
        <row r="750">
          <cell r="B750" t="str">
            <v xml:space="preserve">50-76-6810     </v>
          </cell>
          <cell r="C750" t="str">
            <v xml:space="preserve">COST OF WATER PURCHASED         </v>
          </cell>
          <cell r="D750">
            <v>0</v>
          </cell>
        </row>
        <row r="753">
          <cell r="B753" t="str">
            <v xml:space="preserve">50-76-6827     </v>
          </cell>
          <cell r="C753" t="str">
            <v xml:space="preserve">REPAIR/MAINT - MAINS            </v>
          </cell>
          <cell r="D753">
            <v>19055</v>
          </cell>
        </row>
        <row r="754">
          <cell r="B754" t="str">
            <v xml:space="preserve">50-76-6829     </v>
          </cell>
          <cell r="C754" t="str">
            <v xml:space="preserve">REPAIR/MAINT - METERS           </v>
          </cell>
          <cell r="D754">
            <v>0</v>
          </cell>
        </row>
        <row r="755">
          <cell r="B755" t="str">
            <v xml:space="preserve">50-76-6830     </v>
          </cell>
          <cell r="C755" t="str">
            <v xml:space="preserve">REPAIR/MAINT - METER PARTS      </v>
          </cell>
          <cell r="D755">
            <v>1476</v>
          </cell>
        </row>
        <row r="756">
          <cell r="B756" t="str">
            <v xml:space="preserve">50-76-6831     </v>
          </cell>
          <cell r="C756" t="str">
            <v xml:space="preserve">REPAIR/MAINT - HYDRANTS         </v>
          </cell>
          <cell r="D756">
            <v>0</v>
          </cell>
        </row>
        <row r="757">
          <cell r="B757" t="str">
            <v xml:space="preserve">50-76-6833     </v>
          </cell>
          <cell r="C757" t="str">
            <v xml:space="preserve">REPAIR/MAINT - WATER TANK       </v>
          </cell>
          <cell r="D757">
            <v>0</v>
          </cell>
        </row>
        <row r="758">
          <cell r="B758" t="str">
            <v xml:space="preserve">50-76-6840     </v>
          </cell>
          <cell r="C758" t="str">
            <v xml:space="preserve">IEPA-NPDES PERMIT               </v>
          </cell>
          <cell r="D758">
            <v>0</v>
          </cell>
        </row>
        <row r="769">
          <cell r="B769" t="str">
            <v xml:space="preserve">50-78-5206     </v>
          </cell>
          <cell r="C769" t="str">
            <v xml:space="preserve">STREET SWEEPER                  </v>
          </cell>
          <cell r="D769">
            <v>0</v>
          </cell>
        </row>
        <row r="770">
          <cell r="B770" t="str">
            <v xml:space="preserve">50-78-5234     </v>
          </cell>
          <cell r="C770" t="str">
            <v xml:space="preserve">MAINTENANCE - MATERIAL          </v>
          </cell>
          <cell r="D770">
            <v>0</v>
          </cell>
        </row>
        <row r="771">
          <cell r="B771" t="str">
            <v xml:space="preserve">50-78-5240     </v>
          </cell>
          <cell r="C771" t="str">
            <v xml:space="preserve">REPAIR/MAINT - BUILDING         </v>
          </cell>
          <cell r="D771">
            <v>0</v>
          </cell>
        </row>
        <row r="772">
          <cell r="B772" t="str">
            <v xml:space="preserve">50-78-5281     </v>
          </cell>
          <cell r="C772" t="str">
            <v xml:space="preserve">REPAIR/MAINT - SEWER SYSTEM     </v>
          </cell>
          <cell r="D772">
            <v>1651.76</v>
          </cell>
        </row>
        <row r="775">
          <cell r="B775" t="str">
            <v xml:space="preserve">50-78-5302     </v>
          </cell>
          <cell r="C775" t="str">
            <v xml:space="preserve">GAS / OIL                       </v>
          </cell>
          <cell r="D775">
            <v>0</v>
          </cell>
        </row>
        <row r="776">
          <cell r="B776" t="str">
            <v xml:space="preserve">50-78-5326     </v>
          </cell>
          <cell r="C776" t="str">
            <v xml:space="preserve">TOOLS &amp; SUPPLIES                </v>
          </cell>
          <cell r="D776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CY5546"/>
    </sheetNames>
    <sheetDataSet>
      <sheetData sheetId="0">
        <row r="1">
          <cell r="B1" t="str">
            <v>G/L Number</v>
          </cell>
          <cell r="C1" t="str">
            <v xml:space="preserve">Account Title      </v>
          </cell>
          <cell r="D1" t="str">
            <v>Rev/Exp MTD</v>
          </cell>
        </row>
        <row r="4">
          <cell r="B4" t="str">
            <v xml:space="preserve">01-00-4001     </v>
          </cell>
          <cell r="C4" t="str">
            <v xml:space="preserve">PROPERTY TAXES - GENERAL FUND   </v>
          </cell>
          <cell r="D4">
            <v>0</v>
          </cell>
        </row>
        <row r="5">
          <cell r="B5" t="str">
            <v xml:space="preserve">01-00-4001.2   </v>
          </cell>
          <cell r="C5" t="str">
            <v>PROPERTY TAXES - FIRE PROTECTION</v>
          </cell>
          <cell r="D5">
            <v>0</v>
          </cell>
        </row>
        <row r="6">
          <cell r="B6" t="str">
            <v xml:space="preserve">01-00-4001.4   </v>
          </cell>
          <cell r="C6" t="str">
            <v>PROPERTY TAXES - STREET &amp; BRIDGE</v>
          </cell>
          <cell r="D6">
            <v>0</v>
          </cell>
        </row>
        <row r="7">
          <cell r="B7" t="str">
            <v xml:space="preserve">01-00-4001.5   </v>
          </cell>
          <cell r="C7" t="str">
            <v xml:space="preserve">PROPERTY TAXES - LIABILITY INS  </v>
          </cell>
          <cell r="D7">
            <v>0</v>
          </cell>
        </row>
        <row r="8">
          <cell r="B8" t="str">
            <v xml:space="preserve">01-00-4001.61  </v>
          </cell>
          <cell r="C8" t="str">
            <v xml:space="preserve">PROPERTY TAXES - FIRE PENSION   </v>
          </cell>
          <cell r="D8">
            <v>0</v>
          </cell>
        </row>
        <row r="9">
          <cell r="B9" t="str">
            <v xml:space="preserve">01-00-4001.62  </v>
          </cell>
          <cell r="C9" t="str">
            <v xml:space="preserve">PROPERTY TAXES - POLICE PENSION </v>
          </cell>
          <cell r="D9">
            <v>0</v>
          </cell>
        </row>
        <row r="10">
          <cell r="B10" t="str">
            <v xml:space="preserve">01-00-4001.8   </v>
          </cell>
          <cell r="C10" t="str">
            <v xml:space="preserve">PROPERTY TAXES - AUDITING       </v>
          </cell>
          <cell r="D10">
            <v>0</v>
          </cell>
        </row>
        <row r="11">
          <cell r="B11" t="str">
            <v xml:space="preserve">01-00-4001.9   </v>
          </cell>
          <cell r="C11" t="str">
            <v xml:space="preserve">PROPERTY TAXES - POLICE PRTCTN  </v>
          </cell>
          <cell r="D11">
            <v>0</v>
          </cell>
        </row>
        <row r="12">
          <cell r="B12" t="str">
            <v xml:space="preserve">01-00-4002     </v>
          </cell>
          <cell r="C12" t="str">
            <v xml:space="preserve">SALES TAXES                     </v>
          </cell>
          <cell r="D12">
            <v>357762.56</v>
          </cell>
        </row>
        <row r="13">
          <cell r="B13" t="str">
            <v xml:space="preserve">01-00-4005     </v>
          </cell>
          <cell r="C13" t="str">
            <v xml:space="preserve">UTILITY TAX - ELECTRIC          </v>
          </cell>
          <cell r="D13">
            <v>57180.53</v>
          </cell>
        </row>
        <row r="14">
          <cell r="B14" t="str">
            <v xml:space="preserve">01-00-4006     </v>
          </cell>
          <cell r="C14" t="str">
            <v xml:space="preserve">UTILITY TAX - GAS               </v>
          </cell>
          <cell r="D14">
            <v>0</v>
          </cell>
        </row>
        <row r="15">
          <cell r="B15" t="str">
            <v xml:space="preserve">01-00-4007     </v>
          </cell>
          <cell r="C15" t="str">
            <v xml:space="preserve">UTILITY TAX - TELEPHONE         </v>
          </cell>
          <cell r="D15">
            <v>19844.73</v>
          </cell>
        </row>
        <row r="16">
          <cell r="B16" t="str">
            <v xml:space="preserve">01-00-4009     </v>
          </cell>
          <cell r="C16" t="str">
            <v xml:space="preserve">AT&amp;T COMMUNICATIONS             </v>
          </cell>
          <cell r="D16">
            <v>0</v>
          </cell>
        </row>
        <row r="17">
          <cell r="B17" t="str">
            <v xml:space="preserve">01-00-4010     </v>
          </cell>
          <cell r="C17" t="str">
            <v xml:space="preserve">CABLE SERVICES                  </v>
          </cell>
          <cell r="D17">
            <v>0</v>
          </cell>
        </row>
        <row r="18">
          <cell r="B18" t="str">
            <v xml:space="preserve">01-00-4011     </v>
          </cell>
          <cell r="C18" t="str">
            <v xml:space="preserve">VIDEO GAMING TAX                </v>
          </cell>
          <cell r="D18">
            <v>6874.95</v>
          </cell>
        </row>
        <row r="19">
          <cell r="B19" t="str">
            <v xml:space="preserve">01-00-4012     </v>
          </cell>
          <cell r="C19" t="str">
            <v xml:space="preserve">AUTO RENTAL TAX                 </v>
          </cell>
          <cell r="D19">
            <v>14.76</v>
          </cell>
        </row>
        <row r="20">
          <cell r="B20" t="str">
            <v xml:space="preserve">01-00-4013     </v>
          </cell>
          <cell r="C20" t="str">
            <v xml:space="preserve">USE TAX                         </v>
          </cell>
          <cell r="D20">
            <v>47196.05</v>
          </cell>
        </row>
        <row r="21">
          <cell r="B21" t="str">
            <v>01-00-4021</v>
          </cell>
          <cell r="C21" t="str">
            <v xml:space="preserve">STATE INCOME TAX                </v>
          </cell>
          <cell r="D21">
            <v>21045.56</v>
          </cell>
        </row>
        <row r="22">
          <cell r="B22" t="str">
            <v>01-00-4022</v>
          </cell>
          <cell r="C22" t="str">
            <v xml:space="preserve">REPLACEMENT TAX                 </v>
          </cell>
          <cell r="D22">
            <v>0</v>
          </cell>
        </row>
        <row r="23">
          <cell r="B23" t="str">
            <v xml:space="preserve">01-00-4028     </v>
          </cell>
          <cell r="C23" t="str">
            <v xml:space="preserve">OTHER INTERGOVERNMENTAL         </v>
          </cell>
          <cell r="D23">
            <v>0</v>
          </cell>
        </row>
        <row r="24">
          <cell r="B24" t="str">
            <v xml:space="preserve">01-00-4030     </v>
          </cell>
          <cell r="C24" t="str">
            <v xml:space="preserve">LIQUOR LICENSES                 </v>
          </cell>
          <cell r="D24">
            <v>0</v>
          </cell>
        </row>
        <row r="25">
          <cell r="B25" t="str">
            <v xml:space="preserve">01-00-4031     </v>
          </cell>
          <cell r="C25" t="str">
            <v xml:space="preserve">BUSINESS LICENSES               </v>
          </cell>
          <cell r="D25">
            <v>0</v>
          </cell>
        </row>
        <row r="26">
          <cell r="B26" t="str">
            <v xml:space="preserve">01-00-4032     </v>
          </cell>
          <cell r="C26" t="str">
            <v xml:space="preserve">VEHICLE LICENSES                </v>
          </cell>
          <cell r="D26">
            <v>1645</v>
          </cell>
        </row>
        <row r="27">
          <cell r="B27" t="str">
            <v xml:space="preserve">01-00-4033     </v>
          </cell>
          <cell r="C27" t="str">
            <v xml:space="preserve">DOGS AND CATS TAGS              </v>
          </cell>
          <cell r="D27">
            <v>15</v>
          </cell>
        </row>
        <row r="28">
          <cell r="B28" t="str">
            <v xml:space="preserve">01-00-4035     </v>
          </cell>
          <cell r="C28" t="str">
            <v xml:space="preserve">NSF CHARGE                      </v>
          </cell>
          <cell r="D28">
            <v>-24</v>
          </cell>
        </row>
        <row r="29">
          <cell r="B29" t="str">
            <v xml:space="preserve">01-00-4039     </v>
          </cell>
          <cell r="C29" t="str">
            <v xml:space="preserve">CONTRACTORS REGISTRATION        </v>
          </cell>
          <cell r="D29">
            <v>2950</v>
          </cell>
        </row>
        <row r="30">
          <cell r="B30" t="str">
            <v xml:space="preserve">01-00-4040     </v>
          </cell>
          <cell r="C30" t="str">
            <v xml:space="preserve">BUILDING PERMITS                </v>
          </cell>
          <cell r="D30">
            <v>12804.37</v>
          </cell>
        </row>
        <row r="31">
          <cell r="B31" t="str">
            <v xml:space="preserve">01-00-4041     </v>
          </cell>
          <cell r="C31" t="str">
            <v xml:space="preserve">ELECTRICAL PERMITS              </v>
          </cell>
          <cell r="D31">
            <v>1765</v>
          </cell>
        </row>
        <row r="32">
          <cell r="B32" t="str">
            <v xml:space="preserve">01-00-4042     </v>
          </cell>
          <cell r="C32" t="str">
            <v xml:space="preserve">PLUMBING PERMITS                </v>
          </cell>
          <cell r="D32">
            <v>1531</v>
          </cell>
        </row>
        <row r="33">
          <cell r="B33" t="str">
            <v xml:space="preserve">01-00-4044     </v>
          </cell>
          <cell r="C33" t="str">
            <v xml:space="preserve">SITE PLAN APPLICATION FEE       </v>
          </cell>
          <cell r="D33">
            <v>0</v>
          </cell>
        </row>
        <row r="34">
          <cell r="B34" t="str">
            <v xml:space="preserve">01-00-4045     </v>
          </cell>
          <cell r="C34" t="str">
            <v xml:space="preserve">OCCUPANCY INSPECTIONS           </v>
          </cell>
          <cell r="D34">
            <v>11538.54</v>
          </cell>
        </row>
        <row r="35">
          <cell r="B35" t="str">
            <v xml:space="preserve">01-00-4045.1   </v>
          </cell>
          <cell r="C35" t="str">
            <v xml:space="preserve">BLDG - TRANSFER FEES            </v>
          </cell>
          <cell r="D35">
            <v>1225</v>
          </cell>
        </row>
        <row r="36">
          <cell r="B36" t="str">
            <v xml:space="preserve">01-00-4046     </v>
          </cell>
          <cell r="C36" t="str">
            <v xml:space="preserve">ELEVATOR INSPECTIONS            </v>
          </cell>
          <cell r="D36">
            <v>0</v>
          </cell>
        </row>
        <row r="37">
          <cell r="B37" t="str">
            <v xml:space="preserve">01-00-4047     </v>
          </cell>
          <cell r="C37" t="str">
            <v xml:space="preserve">ZONING FEES                     </v>
          </cell>
          <cell r="D37">
            <v>0</v>
          </cell>
        </row>
        <row r="38">
          <cell r="B38" t="str">
            <v xml:space="preserve">01-00-4049     </v>
          </cell>
          <cell r="C38" t="str">
            <v xml:space="preserve">HEALTH INSPECTIONS              </v>
          </cell>
          <cell r="D38">
            <v>300</v>
          </cell>
        </row>
        <row r="39">
          <cell r="B39" t="str">
            <v xml:space="preserve">01-00-4050     </v>
          </cell>
          <cell r="C39" t="str">
            <v xml:space="preserve">TRAFFIC FINES                   </v>
          </cell>
          <cell r="D39">
            <v>20941.560000000001</v>
          </cell>
        </row>
        <row r="40">
          <cell r="B40" t="str">
            <v xml:space="preserve">01-00-4050.1   </v>
          </cell>
          <cell r="C40" t="str">
            <v xml:space="preserve">PD ADJUDICATION                 </v>
          </cell>
          <cell r="D40">
            <v>650</v>
          </cell>
        </row>
        <row r="41">
          <cell r="B41" t="str">
            <v xml:space="preserve">01-00-4051.1   </v>
          </cell>
          <cell r="C41" t="str">
            <v xml:space="preserve">BLDING DEPT CODE VIOLATIONS     </v>
          </cell>
          <cell r="D41">
            <v>6550</v>
          </cell>
        </row>
        <row r="42">
          <cell r="B42" t="str">
            <v>01-00-4053</v>
          </cell>
          <cell r="C42" t="str">
            <v xml:space="preserve">IMMOBILIZATION                  </v>
          </cell>
          <cell r="D42">
            <v>7000</v>
          </cell>
        </row>
        <row r="43">
          <cell r="B43" t="str">
            <v xml:space="preserve">01-00-4055     </v>
          </cell>
          <cell r="C43" t="str">
            <v xml:space="preserve">PW DEPT MISC REVENUES           </v>
          </cell>
          <cell r="D43">
            <v>0</v>
          </cell>
        </row>
        <row r="44">
          <cell r="B44" t="str">
            <v xml:space="preserve">01-00-4057     </v>
          </cell>
          <cell r="C44" t="str">
            <v xml:space="preserve">GARAGE SALES PERMIT FEE         </v>
          </cell>
          <cell r="D44">
            <v>20</v>
          </cell>
        </row>
        <row r="45">
          <cell r="B45" t="str">
            <v xml:space="preserve">01-00-4061     </v>
          </cell>
          <cell r="C45" t="str">
            <v xml:space="preserve">HOSPITAL MEDICAL BILLINGS       </v>
          </cell>
          <cell r="D45">
            <v>0</v>
          </cell>
        </row>
        <row r="46">
          <cell r="B46" t="str">
            <v xml:space="preserve">01-00-4061.1   </v>
          </cell>
          <cell r="C46" t="str">
            <v xml:space="preserve">LOYOLA-HOSP MEDICAL             </v>
          </cell>
          <cell r="D46">
            <v>0</v>
          </cell>
        </row>
        <row r="47">
          <cell r="B47" t="str">
            <v xml:space="preserve">01-00-4061.2   </v>
          </cell>
          <cell r="C47" t="str">
            <v xml:space="preserve">HINES-HOSP MEDICAL              </v>
          </cell>
          <cell r="D47">
            <v>0</v>
          </cell>
        </row>
        <row r="48">
          <cell r="B48" t="str">
            <v xml:space="preserve">01-00-4062     </v>
          </cell>
          <cell r="C48" t="str">
            <v xml:space="preserve">FIRE SUPPRESSION SERVICES       </v>
          </cell>
          <cell r="D48">
            <v>0</v>
          </cell>
        </row>
        <row r="49">
          <cell r="B49" t="str">
            <v xml:space="preserve">01-00-4062.1   </v>
          </cell>
          <cell r="C49" t="str">
            <v xml:space="preserve">LOYOLA-FIRE SUPPRESSION         </v>
          </cell>
          <cell r="D49">
            <v>0</v>
          </cell>
        </row>
        <row r="50">
          <cell r="B50" t="str">
            <v xml:space="preserve">01-00-4062.3   </v>
          </cell>
          <cell r="C50" t="str">
            <v xml:space="preserve">MADDEN-FIRE SUPPRESSION         </v>
          </cell>
          <cell r="D50">
            <v>0</v>
          </cell>
        </row>
        <row r="51">
          <cell r="B51" t="str">
            <v xml:space="preserve">01-00-4068     </v>
          </cell>
          <cell r="C51" t="str">
            <v xml:space="preserve">AMBULANCE CHARGES               </v>
          </cell>
          <cell r="D51">
            <v>0</v>
          </cell>
        </row>
        <row r="52">
          <cell r="B52" t="str">
            <v xml:space="preserve">01-00-4070     </v>
          </cell>
          <cell r="C52" t="str">
            <v xml:space="preserve">INTEREST INCOME                 </v>
          </cell>
          <cell r="D52">
            <v>0</v>
          </cell>
        </row>
        <row r="53">
          <cell r="B53" t="str">
            <v xml:space="preserve">01-00-4080     </v>
          </cell>
          <cell r="C53" t="str">
            <v>REIMBURSEMENT OF VILLAGE EXPENSE</v>
          </cell>
          <cell r="D53">
            <v>6341.15</v>
          </cell>
        </row>
        <row r="54">
          <cell r="B54" t="str">
            <v xml:space="preserve">01-00-4083     </v>
          </cell>
          <cell r="C54" t="str">
            <v xml:space="preserve">GRANT FUNDS REC'D - ILLINOIS    </v>
          </cell>
          <cell r="D54">
            <v>0</v>
          </cell>
        </row>
        <row r="55">
          <cell r="B55" t="str">
            <v xml:space="preserve">01-00-4083.1        </v>
          </cell>
          <cell r="C55" t="str">
            <v xml:space="preserve">GRANT FUNDS REC'D - FEDERAL     </v>
          </cell>
          <cell r="D55">
            <v>0</v>
          </cell>
        </row>
        <row r="56">
          <cell r="B56" t="str">
            <v xml:space="preserve">01-00-4085     </v>
          </cell>
          <cell r="C56" t="str">
            <v xml:space="preserve">POLICE MISC. REVENUE            </v>
          </cell>
          <cell r="D56">
            <v>71</v>
          </cell>
        </row>
        <row r="57">
          <cell r="B57" t="str">
            <v xml:space="preserve">01-00-4085.1   </v>
          </cell>
          <cell r="C57" t="str">
            <v xml:space="preserve">POLICE OVERTIME REIMBURSEMENT   </v>
          </cell>
          <cell r="D57">
            <v>0</v>
          </cell>
        </row>
        <row r="58">
          <cell r="B58" t="str">
            <v xml:space="preserve">01-00-4086.1   </v>
          </cell>
          <cell r="C58" t="str">
            <v xml:space="preserve">OPERATING TRANSFERS OUT         </v>
          </cell>
          <cell r="D58">
            <v>0</v>
          </cell>
        </row>
        <row r="59">
          <cell r="B59" t="str">
            <v xml:space="preserve">01-00-4091     </v>
          </cell>
          <cell r="C59" t="str">
            <v xml:space="preserve">ALARM SYS REBATES               </v>
          </cell>
          <cell r="D59">
            <v>0</v>
          </cell>
        </row>
        <row r="60">
          <cell r="B60" t="str">
            <v xml:space="preserve">01-00-4092     </v>
          </cell>
          <cell r="C60" t="str">
            <v xml:space="preserve">RENTAL INCOME                   </v>
          </cell>
          <cell r="D60">
            <v>0</v>
          </cell>
        </row>
        <row r="61">
          <cell r="B61" t="str">
            <v xml:space="preserve">01-00-4093     </v>
          </cell>
          <cell r="C61" t="str">
            <v xml:space="preserve">TOWING AND STORAGE              </v>
          </cell>
          <cell r="D61">
            <v>5650</v>
          </cell>
        </row>
        <row r="62">
          <cell r="B62" t="str">
            <v xml:space="preserve">01-00-4094     </v>
          </cell>
          <cell r="C62" t="str">
            <v xml:space="preserve">SALE OF VILLAGE PROPERTY        </v>
          </cell>
          <cell r="D62">
            <v>0</v>
          </cell>
        </row>
        <row r="63">
          <cell r="B63" t="str">
            <v xml:space="preserve">01-00-4095     </v>
          </cell>
          <cell r="C63" t="str">
            <v xml:space="preserve">DAMAGE TO PROPERTY              </v>
          </cell>
          <cell r="D63">
            <v>0</v>
          </cell>
        </row>
        <row r="64">
          <cell r="B64" t="str">
            <v xml:space="preserve">01-00-4096     </v>
          </cell>
          <cell r="C64" t="str">
            <v xml:space="preserve">FIRE DEPT MISC REVENUES         </v>
          </cell>
          <cell r="D64">
            <v>0</v>
          </cell>
        </row>
        <row r="65">
          <cell r="B65" t="str">
            <v xml:space="preserve">01-00-4098     </v>
          </cell>
          <cell r="C65" t="str">
            <v xml:space="preserve">MISCELLANEOUS                   </v>
          </cell>
          <cell r="D65">
            <v>0</v>
          </cell>
        </row>
        <row r="66">
          <cell r="D66">
            <v>590892.76000000013</v>
          </cell>
        </row>
        <row r="68">
          <cell r="D68">
            <v>590916.76</v>
          </cell>
        </row>
        <row r="69">
          <cell r="D69">
            <v>-23.999999999883585</v>
          </cell>
        </row>
        <row r="72">
          <cell r="B72" t="str">
            <v>01-21-5102</v>
          </cell>
          <cell r="C72" t="str">
            <v xml:space="preserve">PRESIDENT/MAYOR                 </v>
          </cell>
          <cell r="D72">
            <v>0</v>
          </cell>
        </row>
        <row r="73">
          <cell r="B73" t="str">
            <v>01-21-5103</v>
          </cell>
          <cell r="C73" t="str">
            <v xml:space="preserve">ADMINISTRATIVE ASSISTANT        </v>
          </cell>
          <cell r="D73">
            <v>0</v>
          </cell>
        </row>
        <row r="74">
          <cell r="B74" t="str">
            <v>01-21-5104</v>
          </cell>
          <cell r="C74" t="str">
            <v xml:space="preserve">TRUSTEES                        </v>
          </cell>
          <cell r="D74">
            <v>0</v>
          </cell>
        </row>
        <row r="75">
          <cell r="B75" t="str">
            <v>01-21-5120</v>
          </cell>
          <cell r="C75" t="str">
            <v xml:space="preserve">LIQUOR COMMISSIONER             </v>
          </cell>
          <cell r="D75">
            <v>0</v>
          </cell>
        </row>
        <row r="78">
          <cell r="B78" t="str">
            <v>01-21-5201</v>
          </cell>
          <cell r="C78" t="str">
            <v xml:space="preserve">PROFESSIONAL SERVICES           </v>
          </cell>
          <cell r="D78">
            <v>300</v>
          </cell>
        </row>
        <row r="79">
          <cell r="B79" t="str">
            <v>01-21-5202</v>
          </cell>
          <cell r="C79" t="str">
            <v xml:space="preserve">LEGAL &amp; PROFESSIONAL SERVICES   </v>
          </cell>
          <cell r="D79">
            <v>10725</v>
          </cell>
        </row>
        <row r="80">
          <cell r="B80" t="str">
            <v>01-21-5205</v>
          </cell>
          <cell r="C80" t="str">
            <v xml:space="preserve">TELEPHONE                       </v>
          </cell>
          <cell r="D80">
            <v>2823.14</v>
          </cell>
        </row>
        <row r="81">
          <cell r="B81" t="str">
            <v>01-21-5211</v>
          </cell>
          <cell r="C81" t="str">
            <v>NEWSLETTER - PRINTING &amp; SUPPLIES</v>
          </cell>
          <cell r="D81">
            <v>4613.38</v>
          </cell>
        </row>
        <row r="82">
          <cell r="B82" t="str">
            <v>01-21-5217</v>
          </cell>
          <cell r="C82" t="str">
            <v xml:space="preserve">LIABILITY INSURANCE             </v>
          </cell>
          <cell r="D82">
            <v>0</v>
          </cell>
        </row>
        <row r="83">
          <cell r="B83" t="str">
            <v>01-21-5219</v>
          </cell>
          <cell r="C83" t="str">
            <v xml:space="preserve">WORKER'S COMPENSATION INSURANCE </v>
          </cell>
          <cell r="D83">
            <v>0</v>
          </cell>
        </row>
        <row r="84">
          <cell r="B84" t="str">
            <v>01-21-5253</v>
          </cell>
          <cell r="C84" t="str">
            <v xml:space="preserve">SEMINARS/CONFERENCES - MAYOR    </v>
          </cell>
          <cell r="D84">
            <v>0</v>
          </cell>
        </row>
        <row r="85">
          <cell r="B85" t="str">
            <v xml:space="preserve">01-21-5253.1   </v>
          </cell>
          <cell r="C85" t="str">
            <v>SEMINARS/CONFERENCES - TRUSTEE'S</v>
          </cell>
          <cell r="D85">
            <v>0</v>
          </cell>
        </row>
        <row r="86">
          <cell r="B86" t="str">
            <v>01-21-5257</v>
          </cell>
          <cell r="C86" t="str">
            <v xml:space="preserve">LOCAL CIVIC EVENTS              </v>
          </cell>
          <cell r="D86">
            <v>300</v>
          </cell>
        </row>
        <row r="87">
          <cell r="B87" t="str">
            <v>01-21-5258</v>
          </cell>
          <cell r="C87" t="str">
            <v xml:space="preserve">COMMUNITY FOOD PANTRY           </v>
          </cell>
          <cell r="D87">
            <v>0</v>
          </cell>
        </row>
        <row r="88">
          <cell r="B88" t="str">
            <v>01-21-5271</v>
          </cell>
          <cell r="C88" t="str">
            <v xml:space="preserve">DUES &amp; PUBLICATIONS             </v>
          </cell>
          <cell r="D88">
            <v>0</v>
          </cell>
        </row>
        <row r="89">
          <cell r="B89" t="str">
            <v>01-21-5275</v>
          </cell>
          <cell r="C89" t="str">
            <v xml:space="preserve">EMPLOYEE HEALTH CARE PLAN       </v>
          </cell>
          <cell r="D89">
            <v>3253.84</v>
          </cell>
        </row>
        <row r="90">
          <cell r="B90" t="str">
            <v xml:space="preserve">01-21-5275.2   </v>
          </cell>
          <cell r="C90" t="str">
            <v xml:space="preserve">EMPLOYEE LIFE INSURANCE         </v>
          </cell>
          <cell r="D90">
            <v>19.75</v>
          </cell>
        </row>
        <row r="91">
          <cell r="B91" t="str">
            <v xml:space="preserve">01-21-5275.3   </v>
          </cell>
          <cell r="C91" t="str">
            <v xml:space="preserve">EMPLOYEE VISION INSURANCE       </v>
          </cell>
          <cell r="D91">
            <v>29.16</v>
          </cell>
        </row>
        <row r="92">
          <cell r="B92" t="str">
            <v xml:space="preserve">01-21-5275.4   </v>
          </cell>
          <cell r="C92" t="str">
            <v xml:space="preserve">DENTAL INSURANCE - 7/1/06       </v>
          </cell>
          <cell r="D92">
            <v>151.94</v>
          </cell>
        </row>
        <row r="93">
          <cell r="B93" t="str">
            <v>01-21-5276</v>
          </cell>
          <cell r="C93" t="str">
            <v xml:space="preserve">RETIREE HEALTH CARE PLAN        </v>
          </cell>
          <cell r="D93">
            <v>267</v>
          </cell>
        </row>
        <row r="94">
          <cell r="B94" t="str">
            <v xml:space="preserve">01-21-5276.4   </v>
          </cell>
          <cell r="C94" t="str">
            <v xml:space="preserve">RETIREE DENTAL INS - 7/1/06     </v>
          </cell>
          <cell r="D94">
            <v>82.48</v>
          </cell>
        </row>
        <row r="97">
          <cell r="B97" t="str">
            <v>01-21-5302</v>
          </cell>
          <cell r="C97" t="str">
            <v xml:space="preserve">GAS/OIL                         </v>
          </cell>
          <cell r="D97">
            <v>0</v>
          </cell>
        </row>
        <row r="98">
          <cell r="B98" t="str">
            <v>01-21-5310</v>
          </cell>
          <cell r="C98" t="str">
            <v xml:space="preserve">FLOWERS - BEREAVEMENT           </v>
          </cell>
          <cell r="D98">
            <v>0</v>
          </cell>
        </row>
        <row r="99">
          <cell r="B99" t="str">
            <v>01-21-5316</v>
          </cell>
          <cell r="C99" t="str">
            <v xml:space="preserve">OFFICE EXPENSE                  </v>
          </cell>
          <cell r="D99">
            <v>50.34</v>
          </cell>
        </row>
        <row r="104">
          <cell r="B104" t="str">
            <v>01-22-5116</v>
          </cell>
          <cell r="C104" t="str">
            <v xml:space="preserve">VILLAGE CLERK                   </v>
          </cell>
          <cell r="D104">
            <v>0</v>
          </cell>
        </row>
        <row r="107">
          <cell r="B107" t="str">
            <v>01-22-5202</v>
          </cell>
          <cell r="C107" t="str">
            <v xml:space="preserve">LEGAL PROFESSIONAL SERVICES     </v>
          </cell>
          <cell r="D107">
            <v>243.75</v>
          </cell>
        </row>
        <row r="108">
          <cell r="B108" t="str">
            <v>01-22-5205</v>
          </cell>
          <cell r="C108" t="str">
            <v xml:space="preserve">TELEPHONE                       </v>
          </cell>
          <cell r="D108">
            <v>82.6</v>
          </cell>
        </row>
        <row r="109">
          <cell r="B109" t="str">
            <v>01-22-5217</v>
          </cell>
          <cell r="C109" t="str">
            <v xml:space="preserve">GENERAL LIABILITY INSURANCE     </v>
          </cell>
          <cell r="D109">
            <v>0</v>
          </cell>
        </row>
        <row r="110">
          <cell r="B110" t="str">
            <v>01-22-5219</v>
          </cell>
          <cell r="C110" t="str">
            <v xml:space="preserve">WORKER'S COMP. INSURANCE        </v>
          </cell>
          <cell r="D110">
            <v>0</v>
          </cell>
        </row>
        <row r="111">
          <cell r="B111" t="str">
            <v>01-22-5253</v>
          </cell>
          <cell r="C111" t="str">
            <v xml:space="preserve">SEMINARS &amp; CONFERENCES          </v>
          </cell>
          <cell r="D111">
            <v>0</v>
          </cell>
        </row>
        <row r="112">
          <cell r="B112" t="str">
            <v>01-22-5255</v>
          </cell>
          <cell r="C112" t="str">
            <v xml:space="preserve">TRAVEL EXPENSE                  </v>
          </cell>
          <cell r="D112">
            <v>0</v>
          </cell>
        </row>
        <row r="113">
          <cell r="B113" t="str">
            <v>01-22-5270</v>
          </cell>
          <cell r="C113" t="str">
            <v xml:space="preserve">NEWSPAPER NOTICES               </v>
          </cell>
          <cell r="D113">
            <v>0</v>
          </cell>
        </row>
        <row r="114">
          <cell r="B114" t="str">
            <v>01-22-5271</v>
          </cell>
          <cell r="C114" t="str">
            <v xml:space="preserve">DUES &amp; PUBLICATIONS             </v>
          </cell>
          <cell r="D114">
            <v>0</v>
          </cell>
        </row>
        <row r="115">
          <cell r="B115" t="str">
            <v>01-22-5272</v>
          </cell>
          <cell r="C115" t="str">
            <v xml:space="preserve">POSTAGE                         </v>
          </cell>
          <cell r="D115">
            <v>0</v>
          </cell>
        </row>
        <row r="116">
          <cell r="B116" t="str">
            <v>01-22-5286</v>
          </cell>
          <cell r="C116" t="str">
            <v xml:space="preserve">SUPPLEMENT TO MUNICIPAL CODE    </v>
          </cell>
          <cell r="D116">
            <v>0</v>
          </cell>
        </row>
        <row r="119">
          <cell r="B119" t="str">
            <v>01-22-5316</v>
          </cell>
          <cell r="C119" t="str">
            <v xml:space="preserve">OFFICE SUPPLIES                 </v>
          </cell>
          <cell r="D119">
            <v>0</v>
          </cell>
        </row>
        <row r="122">
          <cell r="B122" t="str">
            <v>01-22-5411</v>
          </cell>
          <cell r="C122" t="str">
            <v xml:space="preserve">OFFICE EQUIPMENT                </v>
          </cell>
          <cell r="D122">
            <v>0</v>
          </cell>
        </row>
        <row r="127">
          <cell r="B127" t="str">
            <v>01-23-5123</v>
          </cell>
          <cell r="C127" t="str">
            <v xml:space="preserve">ZONING &amp; PLANNING COMMISSION    </v>
          </cell>
          <cell r="D127">
            <v>0</v>
          </cell>
        </row>
        <row r="130">
          <cell r="B130" t="str">
            <v>01-23-5202</v>
          </cell>
          <cell r="C130" t="str">
            <v xml:space="preserve">LEGAL SERVICES                  </v>
          </cell>
          <cell r="D130">
            <v>0</v>
          </cell>
        </row>
        <row r="131">
          <cell r="B131" t="str">
            <v>01-23-5253</v>
          </cell>
          <cell r="C131" t="str">
            <v xml:space="preserve">SEMINARS/CONFERENCES            </v>
          </cell>
          <cell r="D131">
            <v>0</v>
          </cell>
        </row>
        <row r="132">
          <cell r="B132" t="str">
            <v>01-23-5271</v>
          </cell>
          <cell r="C132" t="str">
            <v xml:space="preserve">DUES AND PUBLICATIONS           </v>
          </cell>
          <cell r="D132">
            <v>0</v>
          </cell>
        </row>
        <row r="133">
          <cell r="B133" t="str">
            <v>01-23-5277</v>
          </cell>
          <cell r="C133" t="str">
            <v xml:space="preserve">TEST AND ADMINISTRATION         </v>
          </cell>
          <cell r="D133">
            <v>1830</v>
          </cell>
        </row>
        <row r="138">
          <cell r="B138" t="str">
            <v>01-24-5106</v>
          </cell>
          <cell r="C138" t="str">
            <v xml:space="preserve">BUDGET OFFICER                  </v>
          </cell>
          <cell r="D138">
            <v>0</v>
          </cell>
        </row>
        <row r="139">
          <cell r="B139" t="str">
            <v>01-24-5106</v>
          </cell>
          <cell r="C139" t="str">
            <v xml:space="preserve">TREASURER                       </v>
          </cell>
          <cell r="D139">
            <v>0</v>
          </cell>
        </row>
        <row r="140">
          <cell r="B140" t="str">
            <v>01-24-5107</v>
          </cell>
          <cell r="C140" t="str">
            <v xml:space="preserve">OFFICE MANAGER                  </v>
          </cell>
          <cell r="D140">
            <v>0</v>
          </cell>
        </row>
        <row r="141">
          <cell r="B141" t="str">
            <v>01-24-5108</v>
          </cell>
          <cell r="C141" t="str">
            <v xml:space="preserve">COLLECTOR                       </v>
          </cell>
          <cell r="D141">
            <v>0</v>
          </cell>
        </row>
        <row r="142">
          <cell r="B142" t="str">
            <v>01-24-5111</v>
          </cell>
          <cell r="C142" t="str">
            <v xml:space="preserve">ADMIN. ASST./ACCT'G CLERK       </v>
          </cell>
          <cell r="D142">
            <v>0</v>
          </cell>
        </row>
        <row r="143">
          <cell r="B143" t="str">
            <v>01-24-5112</v>
          </cell>
          <cell r="C143" t="str">
            <v xml:space="preserve">FINANCE DIRECTOR                </v>
          </cell>
          <cell r="D143">
            <v>3875</v>
          </cell>
        </row>
        <row r="144">
          <cell r="B144" t="str">
            <v>01-24-5188</v>
          </cell>
          <cell r="C144" t="str">
            <v xml:space="preserve">ADMINISTRATIVE CLERK            </v>
          </cell>
          <cell r="D144">
            <v>0</v>
          </cell>
        </row>
        <row r="145">
          <cell r="B145" t="str">
            <v xml:space="preserve">01-24-5188.4   </v>
          </cell>
          <cell r="C145" t="str">
            <v xml:space="preserve">ADMIN CLERK - HOLIDAY           </v>
          </cell>
          <cell r="D145">
            <v>0</v>
          </cell>
        </row>
        <row r="148">
          <cell r="B148" t="str">
            <v>01-24-5201</v>
          </cell>
          <cell r="C148" t="str">
            <v xml:space="preserve">PROFESSIONAL SERVICES           </v>
          </cell>
          <cell r="D148">
            <v>1045.26</v>
          </cell>
        </row>
        <row r="149">
          <cell r="B149" t="str">
            <v>01-24-5202</v>
          </cell>
          <cell r="C149" t="str">
            <v xml:space="preserve">LEGAL/PROFESSNL SRVCS-VILL OFFS </v>
          </cell>
          <cell r="D149">
            <v>731.25</v>
          </cell>
        </row>
        <row r="150">
          <cell r="B150" t="str">
            <v>01-24-5204</v>
          </cell>
          <cell r="C150" t="str">
            <v xml:space="preserve">AUDIT SERVICES - FINANCE        </v>
          </cell>
          <cell r="D150">
            <v>15000</v>
          </cell>
        </row>
        <row r="151">
          <cell r="B151" t="str">
            <v>01-24-5205</v>
          </cell>
          <cell r="C151" t="str">
            <v xml:space="preserve">TELEPHONE                       </v>
          </cell>
          <cell r="D151">
            <v>1351.15</v>
          </cell>
        </row>
        <row r="152">
          <cell r="B152" t="str">
            <v>01-24-5208</v>
          </cell>
          <cell r="C152" t="str">
            <v xml:space="preserve">BANK CHARGES - SERVICE FEES     </v>
          </cell>
          <cell r="D152">
            <v>275</v>
          </cell>
        </row>
        <row r="153">
          <cell r="B153" t="str">
            <v>01-24-5210</v>
          </cell>
          <cell r="C153" t="str">
            <v xml:space="preserve">COMPUTER CONSULTANTS (LOCIS)    </v>
          </cell>
          <cell r="D153">
            <v>0</v>
          </cell>
        </row>
        <row r="154">
          <cell r="B154" t="str">
            <v>01-24-5211</v>
          </cell>
          <cell r="C154" t="str">
            <v xml:space="preserve">VEHICLE PROGRAM - 3rd MILLENIUM </v>
          </cell>
          <cell r="D154">
            <v>0</v>
          </cell>
        </row>
        <row r="155">
          <cell r="B155" t="str">
            <v>01-24-5212</v>
          </cell>
          <cell r="C155" t="str">
            <v xml:space="preserve">INTERNET T-1 LINE               </v>
          </cell>
          <cell r="D155">
            <v>399.27</v>
          </cell>
        </row>
        <row r="156">
          <cell r="B156" t="str">
            <v xml:space="preserve">01-24-5212.1   </v>
          </cell>
          <cell r="C156" t="str">
            <v xml:space="preserve">IT CONSULTANTS                  </v>
          </cell>
          <cell r="D156">
            <v>0</v>
          </cell>
        </row>
        <row r="157">
          <cell r="B157" t="str">
            <v>01-24-5217</v>
          </cell>
          <cell r="C157" t="str">
            <v xml:space="preserve">GENERAL LIABILITY INSURANCE     </v>
          </cell>
          <cell r="D157">
            <v>157585</v>
          </cell>
        </row>
        <row r="158">
          <cell r="B158" t="str">
            <v>01-24-5219</v>
          </cell>
          <cell r="C158" t="str">
            <v xml:space="preserve">WORKER'S COMPENSATION INS       </v>
          </cell>
          <cell r="D158">
            <v>192221</v>
          </cell>
        </row>
        <row r="159">
          <cell r="B159" t="str">
            <v>01-24-5253</v>
          </cell>
          <cell r="C159" t="str">
            <v xml:space="preserve">SEMINARS/CONFERENCES            </v>
          </cell>
          <cell r="D159">
            <v>0</v>
          </cell>
        </row>
        <row r="160">
          <cell r="B160" t="str">
            <v>01-24-5270</v>
          </cell>
          <cell r="C160" t="str">
            <v xml:space="preserve">NEWSPAPER NOTICES               </v>
          </cell>
          <cell r="D160">
            <v>0</v>
          </cell>
        </row>
        <row r="161">
          <cell r="B161" t="str">
            <v>01-24-5271</v>
          </cell>
          <cell r="C161" t="str">
            <v xml:space="preserve">DUES &amp; PUBLICATIONS             </v>
          </cell>
          <cell r="D161">
            <v>0</v>
          </cell>
        </row>
        <row r="162">
          <cell r="B162" t="str">
            <v>01-24-5272</v>
          </cell>
          <cell r="C162" t="str">
            <v xml:space="preserve">POSTAGE                         </v>
          </cell>
          <cell r="D162">
            <v>235.8</v>
          </cell>
        </row>
        <row r="163">
          <cell r="B163" t="str">
            <v>01-24-5274</v>
          </cell>
          <cell r="C163" t="str">
            <v xml:space="preserve">LIBRARY IL RT PYMTS             </v>
          </cell>
          <cell r="D163">
            <v>0</v>
          </cell>
        </row>
        <row r="164">
          <cell r="B164" t="str">
            <v>01-24-5275</v>
          </cell>
          <cell r="C164" t="str">
            <v xml:space="preserve">EMPLOYEE HEALTH CARE PLAN       </v>
          </cell>
          <cell r="D164">
            <v>708.56</v>
          </cell>
        </row>
        <row r="165">
          <cell r="B165" t="str">
            <v xml:space="preserve">01-24-5275.2   </v>
          </cell>
          <cell r="C165" t="str">
            <v xml:space="preserve">EMPLOYEE LIFE INSURANCE         </v>
          </cell>
          <cell r="D165">
            <v>8.5</v>
          </cell>
        </row>
        <row r="166">
          <cell r="B166" t="str">
            <v xml:space="preserve">01-24-5275.3   </v>
          </cell>
          <cell r="C166" t="str">
            <v xml:space="preserve">EMPLOYEE VISION INSURANCE       </v>
          </cell>
          <cell r="D166">
            <v>7.47</v>
          </cell>
        </row>
        <row r="167">
          <cell r="B167" t="str">
            <v xml:space="preserve">01-24-5275.4   </v>
          </cell>
          <cell r="C167" t="str">
            <v xml:space="preserve">DENTAL INSURANCE - 7/1/06       </v>
          </cell>
          <cell r="D167">
            <v>30.01</v>
          </cell>
        </row>
        <row r="170">
          <cell r="B170" t="str">
            <v>01-24-5316</v>
          </cell>
          <cell r="C170" t="str">
            <v xml:space="preserve">OFFICE SUPPLIES                 </v>
          </cell>
          <cell r="D170">
            <v>451.85</v>
          </cell>
        </row>
        <row r="173">
          <cell r="B173" t="str">
            <v>01-24-5411</v>
          </cell>
          <cell r="C173" t="str">
            <v xml:space="preserve">OFFICE EQUIPMENT                </v>
          </cell>
          <cell r="D173">
            <v>763</v>
          </cell>
        </row>
        <row r="174">
          <cell r="B174" t="str">
            <v>01-24-5414</v>
          </cell>
          <cell r="C174" t="str">
            <v xml:space="preserve">BROADVIEW WEB PAGE              </v>
          </cell>
          <cell r="D174">
            <v>0</v>
          </cell>
        </row>
        <row r="177">
          <cell r="B177" t="str">
            <v>01-24-5505</v>
          </cell>
          <cell r="C177" t="str">
            <v xml:space="preserve">CONTINGENCY                     </v>
          </cell>
          <cell r="D177">
            <v>950</v>
          </cell>
        </row>
        <row r="182">
          <cell r="B182" t="str">
            <v>01-25-5189</v>
          </cell>
          <cell r="C182" t="str">
            <v xml:space="preserve">CUSTODIAL SERVICES              </v>
          </cell>
          <cell r="D182">
            <v>2504</v>
          </cell>
        </row>
        <row r="185">
          <cell r="B185" t="str">
            <v>01-25-5207</v>
          </cell>
          <cell r="C185" t="str">
            <v xml:space="preserve">BUILDING - DECORATIONS          </v>
          </cell>
          <cell r="D185">
            <v>0</v>
          </cell>
        </row>
        <row r="186">
          <cell r="B186" t="str">
            <v>01-25-5217</v>
          </cell>
          <cell r="C186" t="str">
            <v xml:space="preserve">LIABILITY INSURANCE             </v>
          </cell>
          <cell r="D186">
            <v>0</v>
          </cell>
        </row>
        <row r="187">
          <cell r="B187" t="str">
            <v>01-25-5219</v>
          </cell>
          <cell r="C187" t="str">
            <v xml:space="preserve">WORKMENS COMPENSATION INSURANCE </v>
          </cell>
          <cell r="D187">
            <v>0</v>
          </cell>
        </row>
        <row r="188">
          <cell r="B188" t="str">
            <v>01-25-5240</v>
          </cell>
          <cell r="C188" t="str">
            <v xml:space="preserve">R &amp; M - BUILDINGS               </v>
          </cell>
          <cell r="D188">
            <v>720.84</v>
          </cell>
        </row>
        <row r="189">
          <cell r="B189" t="str">
            <v>01-25-5241</v>
          </cell>
          <cell r="C189" t="str">
            <v xml:space="preserve">R &amp; M - GROUNDS                 </v>
          </cell>
          <cell r="D189">
            <v>0</v>
          </cell>
        </row>
        <row r="190">
          <cell r="B190" t="str">
            <v>01-25-5275</v>
          </cell>
          <cell r="C190" t="str">
            <v xml:space="preserve">EMPLOYEE HEALTH CARE PLAN       </v>
          </cell>
          <cell r="D190">
            <v>1493.78</v>
          </cell>
        </row>
        <row r="191">
          <cell r="B191" t="str">
            <v xml:space="preserve">01-25-5275.2   </v>
          </cell>
          <cell r="C191" t="str">
            <v xml:space="preserve">EMPLOYEE LIFE INSURANCE         </v>
          </cell>
          <cell r="D191">
            <v>0</v>
          </cell>
        </row>
        <row r="192">
          <cell r="B192" t="str">
            <v xml:space="preserve">01-25-5275.3   </v>
          </cell>
          <cell r="C192" t="str">
            <v xml:space="preserve">EMPLOYEE VISION INSURANCE       </v>
          </cell>
          <cell r="D192">
            <v>14.21</v>
          </cell>
        </row>
        <row r="193">
          <cell r="B193" t="str">
            <v xml:space="preserve">01-25-5275.4   </v>
          </cell>
          <cell r="C193" t="str">
            <v xml:space="preserve">DENTAL INSURANCE - 7/1/06       </v>
          </cell>
          <cell r="D193">
            <v>82.48</v>
          </cell>
        </row>
        <row r="196">
          <cell r="B196" t="str">
            <v>01-25-5304</v>
          </cell>
          <cell r="C196" t="str">
            <v xml:space="preserve">FUEL FOR HEATING                </v>
          </cell>
          <cell r="D196">
            <v>0</v>
          </cell>
        </row>
        <row r="197">
          <cell r="B197" t="str">
            <v>01-25-5312</v>
          </cell>
          <cell r="C197" t="str">
            <v xml:space="preserve">SUPPLIES - JANITORIAL           </v>
          </cell>
          <cell r="D197">
            <v>523.94000000000005</v>
          </cell>
        </row>
        <row r="210">
          <cell r="B210" t="str">
            <v xml:space="preserve">01-41-5126     </v>
          </cell>
          <cell r="C210" t="str">
            <v xml:space="preserve">BUILDING COMMISSIONER           </v>
          </cell>
          <cell r="D210">
            <v>0</v>
          </cell>
        </row>
        <row r="211">
          <cell r="B211" t="str">
            <v xml:space="preserve">01-41-5130     </v>
          </cell>
          <cell r="C211" t="str">
            <v xml:space="preserve">INSPECTOR - BUILDING            </v>
          </cell>
          <cell r="D211">
            <v>0</v>
          </cell>
        </row>
        <row r="212">
          <cell r="B212" t="str">
            <v xml:space="preserve">01-41-5148     </v>
          </cell>
          <cell r="C212" t="str">
            <v xml:space="preserve">OVERTIME                        </v>
          </cell>
          <cell r="D212">
            <v>0</v>
          </cell>
        </row>
        <row r="213">
          <cell r="B213" t="str">
            <v xml:space="preserve">01-41-5188     </v>
          </cell>
          <cell r="C213" t="str">
            <v xml:space="preserve">ADMINISTRATIVE CLERK            </v>
          </cell>
          <cell r="D213">
            <v>0</v>
          </cell>
        </row>
        <row r="216">
          <cell r="B216" t="str">
            <v xml:space="preserve">01-41-5201     </v>
          </cell>
          <cell r="C216" t="str">
            <v xml:space="preserve">PROFESSIONAL SERVICES           </v>
          </cell>
          <cell r="D216">
            <v>210</v>
          </cell>
        </row>
        <row r="217">
          <cell r="B217" t="str">
            <v xml:space="preserve">01-41-5201.1   </v>
          </cell>
          <cell r="C217" t="str">
            <v>HEARING OFFICER ATTORNEY BLDINGS</v>
          </cell>
          <cell r="D217">
            <v>0</v>
          </cell>
        </row>
        <row r="218">
          <cell r="B218" t="str">
            <v xml:space="preserve">01-41-5202     </v>
          </cell>
          <cell r="C218" t="str">
            <v xml:space="preserve">LEGAL SERVICES                  </v>
          </cell>
          <cell r="D218">
            <v>2283.12</v>
          </cell>
        </row>
        <row r="219">
          <cell r="B219" t="str">
            <v xml:space="preserve">01-41-5202.1   </v>
          </cell>
          <cell r="C219" t="str">
            <v xml:space="preserve">INSPECTION - HEALTH/ELEVATORS   </v>
          </cell>
          <cell r="D219">
            <v>355</v>
          </cell>
        </row>
        <row r="220">
          <cell r="B220" t="str">
            <v xml:space="preserve">01-41-5202.2   </v>
          </cell>
          <cell r="C220" t="str">
            <v xml:space="preserve">INSPECTION - PLUMBING           </v>
          </cell>
          <cell r="D220">
            <v>6231.5</v>
          </cell>
        </row>
        <row r="221">
          <cell r="B221" t="str">
            <v xml:space="preserve">01-41-5205     </v>
          </cell>
          <cell r="C221" t="str">
            <v xml:space="preserve">TELEPHONE                       </v>
          </cell>
          <cell r="D221">
            <v>127.96</v>
          </cell>
        </row>
        <row r="222">
          <cell r="B222" t="str">
            <v xml:space="preserve">01-41-5217     </v>
          </cell>
          <cell r="C222" t="str">
            <v xml:space="preserve">LIABILITY INSURANCE             </v>
          </cell>
          <cell r="D222">
            <v>0</v>
          </cell>
        </row>
        <row r="223">
          <cell r="B223" t="str">
            <v xml:space="preserve">01-41-5218     </v>
          </cell>
          <cell r="C223" t="str">
            <v xml:space="preserve">AUTOMOBILE INSURANCE            </v>
          </cell>
          <cell r="D223">
            <v>0</v>
          </cell>
        </row>
        <row r="224">
          <cell r="B224" t="str">
            <v xml:space="preserve">01-41-5219     </v>
          </cell>
          <cell r="C224" t="str">
            <v xml:space="preserve">WORKER'S COMP INS               </v>
          </cell>
          <cell r="D224">
            <v>0</v>
          </cell>
        </row>
        <row r="225">
          <cell r="B225" t="str">
            <v xml:space="preserve">01-41-5244     </v>
          </cell>
          <cell r="C225" t="str">
            <v xml:space="preserve">MAINTENANCE - OFFICE EQUIP      </v>
          </cell>
          <cell r="D225">
            <v>0</v>
          </cell>
        </row>
        <row r="226">
          <cell r="B226" t="str">
            <v xml:space="preserve">01-41-5246     </v>
          </cell>
          <cell r="C226" t="str">
            <v xml:space="preserve">INFORMATIONAL SRVCS - PROPERTY  </v>
          </cell>
          <cell r="D226">
            <v>0</v>
          </cell>
        </row>
        <row r="227">
          <cell r="B227" t="str">
            <v xml:space="preserve">01-41-5247     </v>
          </cell>
          <cell r="C227" t="str">
            <v xml:space="preserve">NUSIANCE ABATEMENTS             </v>
          </cell>
          <cell r="D227">
            <v>0</v>
          </cell>
        </row>
        <row r="228">
          <cell r="B228" t="str">
            <v xml:space="preserve">01-41-5253     </v>
          </cell>
          <cell r="C228" t="str">
            <v xml:space="preserve">SEMINARS/CONFERENCES            </v>
          </cell>
          <cell r="D228">
            <v>0</v>
          </cell>
        </row>
        <row r="229">
          <cell r="B229" t="str">
            <v xml:space="preserve">01-41-5255     </v>
          </cell>
          <cell r="C229" t="str">
            <v xml:space="preserve">TRAVEL EXPENSE                  </v>
          </cell>
          <cell r="D229">
            <v>394.96</v>
          </cell>
        </row>
        <row r="230">
          <cell r="B230" t="str">
            <v xml:space="preserve">01-41-5261     </v>
          </cell>
          <cell r="C230" t="str">
            <v xml:space="preserve">COMPUTER PROGRAMMING            </v>
          </cell>
          <cell r="D230">
            <v>0</v>
          </cell>
        </row>
        <row r="231">
          <cell r="B231" t="str">
            <v xml:space="preserve">01-41-5271     </v>
          </cell>
          <cell r="C231" t="str">
            <v xml:space="preserve">DUES &amp; PUBLICATIONS             </v>
          </cell>
          <cell r="D231">
            <v>135</v>
          </cell>
        </row>
        <row r="232">
          <cell r="B232" t="str">
            <v xml:space="preserve">01-41-5272     </v>
          </cell>
          <cell r="C232" t="str">
            <v xml:space="preserve">POSTAGE                         </v>
          </cell>
          <cell r="D232">
            <v>133.5</v>
          </cell>
        </row>
        <row r="233">
          <cell r="B233" t="str">
            <v xml:space="preserve">01-41-5275     </v>
          </cell>
          <cell r="C233" t="str">
            <v xml:space="preserve">EMPLOYEE HEALTH CARE PLAN       </v>
          </cell>
          <cell r="D233">
            <v>5160.38</v>
          </cell>
        </row>
        <row r="234">
          <cell r="B234" t="str">
            <v xml:space="preserve">01-41-5275.2   </v>
          </cell>
          <cell r="C234" t="str">
            <v xml:space="preserve">EMPLOYEE LIFE INSURANCE         </v>
          </cell>
          <cell r="D234">
            <v>12.75</v>
          </cell>
        </row>
        <row r="235">
          <cell r="B235" t="str">
            <v xml:space="preserve">01-41-5275.3   </v>
          </cell>
          <cell r="C235" t="str">
            <v xml:space="preserve">EMPLOYEE VISION INSURANCE       </v>
          </cell>
          <cell r="D235">
            <v>44.4</v>
          </cell>
        </row>
        <row r="236">
          <cell r="B236" t="str">
            <v xml:space="preserve">01-41-5275.4   </v>
          </cell>
          <cell r="C236" t="str">
            <v xml:space="preserve">DENTAL INSURANCE - 7/1/06       </v>
          </cell>
          <cell r="D236">
            <v>186.67</v>
          </cell>
        </row>
        <row r="239">
          <cell r="B239" t="str">
            <v xml:space="preserve">01-41-5302     </v>
          </cell>
          <cell r="C239" t="str">
            <v xml:space="preserve">GAS/OIL                         </v>
          </cell>
          <cell r="D239">
            <v>0</v>
          </cell>
        </row>
        <row r="240">
          <cell r="B240" t="str">
            <v xml:space="preserve">01-41-5306     </v>
          </cell>
          <cell r="C240" t="str">
            <v xml:space="preserve">UNIFORMS                        </v>
          </cell>
          <cell r="D240">
            <v>0</v>
          </cell>
        </row>
        <row r="241">
          <cell r="B241" t="str">
            <v xml:space="preserve">01-41-5316     </v>
          </cell>
          <cell r="C241" t="str">
            <v xml:space="preserve">SUPPLIES - OFFICE               </v>
          </cell>
          <cell r="D241">
            <v>1052.3800000000001</v>
          </cell>
        </row>
        <row r="242">
          <cell r="B242" t="str">
            <v xml:space="preserve">01-41-5316.1   </v>
          </cell>
          <cell r="C242" t="str">
            <v xml:space="preserve">SUPPLIES - ZONING               </v>
          </cell>
          <cell r="D242">
            <v>0</v>
          </cell>
        </row>
        <row r="243">
          <cell r="B243" t="str">
            <v xml:space="preserve">01-41-5323     </v>
          </cell>
          <cell r="C243" t="str">
            <v xml:space="preserve">MEDICAL EXAMS                   </v>
          </cell>
          <cell r="D243">
            <v>0</v>
          </cell>
        </row>
        <row r="246">
          <cell r="B246" t="str">
            <v xml:space="preserve">01-41-5411     </v>
          </cell>
          <cell r="C246" t="str">
            <v xml:space="preserve">OFFICE EQUIPMENT                </v>
          </cell>
          <cell r="D246">
            <v>0</v>
          </cell>
        </row>
        <row r="247">
          <cell r="B247" t="str">
            <v xml:space="preserve">01-41-5413     </v>
          </cell>
          <cell r="C247" t="str">
            <v xml:space="preserve">COMPUTER HARDWARE/SOFTWARE      </v>
          </cell>
          <cell r="D247">
            <v>0</v>
          </cell>
        </row>
        <row r="250">
          <cell r="B250" t="str">
            <v xml:space="preserve">01-41-5505     </v>
          </cell>
          <cell r="C250" t="str">
            <v xml:space="preserve">CONTINGENCY                     </v>
          </cell>
          <cell r="D250">
            <v>0</v>
          </cell>
        </row>
        <row r="255">
          <cell r="B255" t="str">
            <v xml:space="preserve">01-42-5134     </v>
          </cell>
          <cell r="C255" t="str">
            <v xml:space="preserve">CHIEF                           </v>
          </cell>
          <cell r="D255">
            <v>0</v>
          </cell>
        </row>
        <row r="256">
          <cell r="B256" t="str">
            <v xml:space="preserve">01-42-5135     </v>
          </cell>
          <cell r="C256" t="str">
            <v xml:space="preserve">DEPUTY CHIEF                    </v>
          </cell>
          <cell r="D256">
            <v>0</v>
          </cell>
        </row>
        <row r="257">
          <cell r="B257" t="str">
            <v xml:space="preserve">01-42-5135.1   </v>
          </cell>
          <cell r="C257" t="str">
            <v xml:space="preserve">DEPUTY CHIEF - SICK TIME OFF    </v>
          </cell>
          <cell r="D257">
            <v>0</v>
          </cell>
        </row>
        <row r="258">
          <cell r="B258" t="str">
            <v xml:space="preserve">01-42-5136     </v>
          </cell>
          <cell r="C258" t="str">
            <v xml:space="preserve">CAPTAINS                        </v>
          </cell>
          <cell r="D258">
            <v>0</v>
          </cell>
        </row>
        <row r="259">
          <cell r="B259" t="str">
            <v xml:space="preserve">01-42-5136.2   </v>
          </cell>
          <cell r="C259" t="str">
            <v xml:space="preserve">CAPTAINS - VACATION             </v>
          </cell>
          <cell r="D259">
            <v>0</v>
          </cell>
        </row>
        <row r="260">
          <cell r="B260" t="str">
            <v xml:space="preserve">01-42-5137     </v>
          </cell>
          <cell r="C260" t="str">
            <v xml:space="preserve">LIEUTENANTS                     </v>
          </cell>
          <cell r="D260">
            <v>0</v>
          </cell>
        </row>
        <row r="261">
          <cell r="B261" t="str">
            <v xml:space="preserve">01-42-5137.1   </v>
          </cell>
          <cell r="C261" t="str">
            <v xml:space="preserve">LIEUTENANTS - SICK TIME OFF     </v>
          </cell>
          <cell r="D261">
            <v>0</v>
          </cell>
        </row>
        <row r="262">
          <cell r="B262" t="str">
            <v xml:space="preserve">01-42-5137.2   </v>
          </cell>
          <cell r="C262" t="str">
            <v xml:space="preserve">LIEUTENANTS - VACATION          </v>
          </cell>
          <cell r="D262">
            <v>0</v>
          </cell>
        </row>
        <row r="263">
          <cell r="B263" t="str">
            <v xml:space="preserve">01-42-5145     </v>
          </cell>
          <cell r="C263" t="str">
            <v xml:space="preserve">GRANT WRITER                    </v>
          </cell>
          <cell r="D263">
            <v>1750</v>
          </cell>
        </row>
        <row r="264">
          <cell r="B264" t="str">
            <v xml:space="preserve">01-42-5146     </v>
          </cell>
          <cell r="C264" t="str">
            <v xml:space="preserve">HOLIDAY PAY                     </v>
          </cell>
          <cell r="D264">
            <v>0</v>
          </cell>
        </row>
        <row r="265">
          <cell r="B265" t="str">
            <v xml:space="preserve">01-42-5148     </v>
          </cell>
          <cell r="C265" t="str">
            <v xml:space="preserve">OVERTIME                        </v>
          </cell>
          <cell r="D265">
            <v>0</v>
          </cell>
        </row>
        <row r="266">
          <cell r="B266" t="str">
            <v xml:space="preserve">01-42-5150     </v>
          </cell>
          <cell r="C266" t="str">
            <v xml:space="preserve">EDUCATION INCENTIVE             </v>
          </cell>
          <cell r="D266">
            <v>0</v>
          </cell>
        </row>
        <row r="267">
          <cell r="B267" t="str">
            <v xml:space="preserve">01-42-5156     </v>
          </cell>
          <cell r="C267" t="str">
            <v xml:space="preserve">FIREFIGHTERS                    </v>
          </cell>
          <cell r="D267">
            <v>0</v>
          </cell>
        </row>
        <row r="268">
          <cell r="B268" t="str">
            <v xml:space="preserve">01-42-5156.1   </v>
          </cell>
          <cell r="C268" t="str">
            <v xml:space="preserve">FIREFIGHTERS - SICK TIME OFF    </v>
          </cell>
          <cell r="D268">
            <v>0</v>
          </cell>
        </row>
        <row r="269">
          <cell r="B269" t="str">
            <v xml:space="preserve">01-42-5156.2   </v>
          </cell>
          <cell r="C269" t="str">
            <v xml:space="preserve">FIREFIGHTERS - VACATION         </v>
          </cell>
          <cell r="D269">
            <v>0</v>
          </cell>
        </row>
        <row r="270">
          <cell r="B270" t="str">
            <v xml:space="preserve">01-42-5157     </v>
          </cell>
          <cell r="C270" t="str">
            <v xml:space="preserve">PARAMEDICS                      </v>
          </cell>
          <cell r="D270">
            <v>0</v>
          </cell>
        </row>
        <row r="271">
          <cell r="B271" t="str">
            <v xml:space="preserve">01-42-5158     </v>
          </cell>
          <cell r="C271" t="str">
            <v xml:space="preserve">TRAINING OFFICER                </v>
          </cell>
          <cell r="D271">
            <v>0</v>
          </cell>
        </row>
        <row r="272">
          <cell r="B272" t="str">
            <v xml:space="preserve">01-42-5160     </v>
          </cell>
          <cell r="C272" t="str">
            <v xml:space="preserve">DAY AMBULANCE LABOR             </v>
          </cell>
          <cell r="D272">
            <v>0</v>
          </cell>
        </row>
        <row r="273">
          <cell r="B273" t="str">
            <v xml:space="preserve">01-42-5162     </v>
          </cell>
          <cell r="C273" t="str">
            <v xml:space="preserve">INSPECTOR                       </v>
          </cell>
          <cell r="D273">
            <v>0</v>
          </cell>
        </row>
        <row r="274">
          <cell r="B274" t="str">
            <v xml:space="preserve">01-42-5164     </v>
          </cell>
          <cell r="C274" t="str">
            <v xml:space="preserve">MECHANIC                        </v>
          </cell>
          <cell r="D274">
            <v>0</v>
          </cell>
        </row>
        <row r="275">
          <cell r="B275" t="str">
            <v xml:space="preserve">01-42-5168     </v>
          </cell>
          <cell r="C275" t="str">
            <v xml:space="preserve">EMS COORDINATOR                 </v>
          </cell>
          <cell r="D275">
            <v>0</v>
          </cell>
        </row>
        <row r="276">
          <cell r="B276" t="str">
            <v xml:space="preserve">01-42-5180     </v>
          </cell>
          <cell r="C276" t="str">
            <v xml:space="preserve">FIRE PENSION CONTRIBUTION       </v>
          </cell>
          <cell r="D276">
            <v>0</v>
          </cell>
        </row>
        <row r="277">
          <cell r="B277" t="str">
            <v xml:space="preserve">01-42-5188     </v>
          </cell>
          <cell r="C277" t="str">
            <v xml:space="preserve">ADMINISTRATIVE CLERK            </v>
          </cell>
          <cell r="D277">
            <v>0</v>
          </cell>
        </row>
        <row r="280">
          <cell r="B280" t="str">
            <v xml:space="preserve">01-42-5202     </v>
          </cell>
          <cell r="C280" t="str">
            <v>LEGAL/PROFESSNL SRVCS-FIRE PENSN</v>
          </cell>
          <cell r="D280">
            <v>1901.25</v>
          </cell>
        </row>
        <row r="281">
          <cell r="B281" t="str">
            <v xml:space="preserve">01-42-5205     </v>
          </cell>
          <cell r="C281" t="str">
            <v xml:space="preserve">TELEPHONE                       </v>
          </cell>
          <cell r="D281">
            <v>2259.5</v>
          </cell>
        </row>
        <row r="282">
          <cell r="B282" t="str">
            <v xml:space="preserve">01-42-5217     </v>
          </cell>
          <cell r="C282" t="str">
            <v xml:space="preserve">LIABILITY INSURANCE             </v>
          </cell>
          <cell r="D282">
            <v>0</v>
          </cell>
        </row>
        <row r="283">
          <cell r="B283" t="str">
            <v xml:space="preserve">01-42-5219     </v>
          </cell>
          <cell r="C283" t="str">
            <v xml:space="preserve">WORKMENS COMPENSATION INSURANCE </v>
          </cell>
          <cell r="D283">
            <v>0</v>
          </cell>
        </row>
        <row r="284">
          <cell r="B284" t="str">
            <v xml:space="preserve">01-42-5223     </v>
          </cell>
          <cell r="C284" t="str">
            <v xml:space="preserve">ASSESSMENT DIVISION 20          </v>
          </cell>
          <cell r="D284">
            <v>0</v>
          </cell>
        </row>
        <row r="285">
          <cell r="B285" t="str">
            <v xml:space="preserve">01-42-5224     </v>
          </cell>
          <cell r="C285" t="str">
            <v>WELLNESS MEDICAL EXAM-VACCINATNS</v>
          </cell>
          <cell r="D285">
            <v>0</v>
          </cell>
        </row>
        <row r="286">
          <cell r="B286" t="str">
            <v xml:space="preserve">01-42-5231     </v>
          </cell>
          <cell r="C286" t="str">
            <v xml:space="preserve">R&amp;M BREATHING EQUIPMENT         </v>
          </cell>
          <cell r="D286">
            <v>407.64</v>
          </cell>
        </row>
        <row r="287">
          <cell r="B287" t="str">
            <v xml:space="preserve">01-42-5240     </v>
          </cell>
          <cell r="C287" t="str">
            <v xml:space="preserve">REPAIR/MAINT - BUILDINGS        </v>
          </cell>
          <cell r="D287">
            <v>2633.2</v>
          </cell>
        </row>
        <row r="288">
          <cell r="B288" t="str">
            <v xml:space="preserve">01-42-5241     </v>
          </cell>
          <cell r="C288" t="str">
            <v xml:space="preserve">REPAIR/MAINT - GROUNDS          </v>
          </cell>
          <cell r="D288">
            <v>0</v>
          </cell>
        </row>
        <row r="289">
          <cell r="B289" t="str">
            <v xml:space="preserve">01-42-5242     </v>
          </cell>
          <cell r="C289" t="str">
            <v xml:space="preserve">REPAIR/MAINT - RADIO EQUIP      </v>
          </cell>
          <cell r="D289">
            <v>474</v>
          </cell>
        </row>
        <row r="290">
          <cell r="B290" t="str">
            <v xml:space="preserve">01-42-5243     </v>
          </cell>
          <cell r="C290" t="str">
            <v xml:space="preserve">REPAIR/MAINT - FIRE EQUIP       </v>
          </cell>
          <cell r="D290">
            <v>3474</v>
          </cell>
        </row>
        <row r="291">
          <cell r="B291" t="str">
            <v xml:space="preserve">01-42-5244     </v>
          </cell>
          <cell r="C291" t="str">
            <v xml:space="preserve">REPAIR/MAINT - OFFICE EQUIP     </v>
          </cell>
          <cell r="D291">
            <v>0</v>
          </cell>
        </row>
        <row r="292">
          <cell r="B292" t="str">
            <v xml:space="preserve">01-42-5245     </v>
          </cell>
          <cell r="C292" t="str">
            <v xml:space="preserve">REPAIR/MAINT - COMPUTERS        </v>
          </cell>
          <cell r="D292">
            <v>0</v>
          </cell>
        </row>
        <row r="293">
          <cell r="B293" t="str">
            <v xml:space="preserve">01-42-5247     </v>
          </cell>
          <cell r="C293" t="str">
            <v xml:space="preserve">REPAIR/MAINT - FUEL TANKS PUMP  </v>
          </cell>
          <cell r="D293">
            <v>0</v>
          </cell>
        </row>
        <row r="294">
          <cell r="B294" t="str">
            <v xml:space="preserve">01-42-5248     </v>
          </cell>
          <cell r="C294" t="str">
            <v xml:space="preserve">REPAIR/MAINT - PARAMEDIC EQUIP  </v>
          </cell>
          <cell r="D294">
            <v>260</v>
          </cell>
        </row>
        <row r="295">
          <cell r="B295" t="str">
            <v xml:space="preserve">01-42-5253     </v>
          </cell>
          <cell r="C295" t="str">
            <v xml:space="preserve">SEMINARS/CONFERENCES            </v>
          </cell>
          <cell r="D295">
            <v>0</v>
          </cell>
        </row>
        <row r="296">
          <cell r="B296" t="str">
            <v xml:space="preserve">01-42-5255     </v>
          </cell>
          <cell r="C296" t="str">
            <v xml:space="preserve">TRAVEL EXPENSE                  </v>
          </cell>
          <cell r="D296">
            <v>0</v>
          </cell>
        </row>
        <row r="297">
          <cell r="B297" t="str">
            <v xml:space="preserve">01-42-5266     </v>
          </cell>
          <cell r="C297" t="str">
            <v xml:space="preserve">TRAINING SCHOOL                 </v>
          </cell>
          <cell r="D297">
            <v>1071.8800000000001</v>
          </cell>
        </row>
        <row r="298">
          <cell r="B298" t="str">
            <v xml:space="preserve">01-42-5271     </v>
          </cell>
          <cell r="C298" t="str">
            <v xml:space="preserve">DUES &amp; PUBLICATIONS             </v>
          </cell>
          <cell r="D298">
            <v>0</v>
          </cell>
        </row>
        <row r="299">
          <cell r="B299" t="str">
            <v xml:space="preserve">01-42-5272     </v>
          </cell>
          <cell r="C299" t="str">
            <v xml:space="preserve">POSTAGE                         </v>
          </cell>
          <cell r="D299">
            <v>66.849999999999994</v>
          </cell>
        </row>
        <row r="300">
          <cell r="B300" t="str">
            <v xml:space="preserve">01-42-5275     </v>
          </cell>
          <cell r="C300" t="str">
            <v xml:space="preserve">EMPLOYEE HEALTH CARE PLAN       </v>
          </cell>
          <cell r="D300">
            <v>55529.71</v>
          </cell>
        </row>
        <row r="301">
          <cell r="B301" t="str">
            <v xml:space="preserve">01-42-5275.2   </v>
          </cell>
          <cell r="C301" t="str">
            <v xml:space="preserve">EMPLOYEE LIFE INSURANCE         </v>
          </cell>
          <cell r="D301">
            <v>302.64999999999998</v>
          </cell>
        </row>
        <row r="302">
          <cell r="B302" t="str">
            <v xml:space="preserve">01-42-5275.3   </v>
          </cell>
          <cell r="C302" t="str">
            <v xml:space="preserve">EMPLOYEE VISION INSURANCE       </v>
          </cell>
          <cell r="D302">
            <v>445.41</v>
          </cell>
        </row>
        <row r="303">
          <cell r="B303" t="str">
            <v xml:space="preserve">01-42-5275.4   </v>
          </cell>
          <cell r="C303" t="str">
            <v xml:space="preserve">DENTAL INSURANCE - 7/1/06       </v>
          </cell>
          <cell r="D303">
            <v>2328.15</v>
          </cell>
        </row>
        <row r="304">
          <cell r="B304" t="str">
            <v xml:space="preserve">01-42-5276     </v>
          </cell>
          <cell r="C304" t="str">
            <v xml:space="preserve">RETIREE HEALTH CARE PLAN        </v>
          </cell>
          <cell r="D304">
            <v>2357.5500000000002</v>
          </cell>
        </row>
        <row r="305">
          <cell r="B305" t="str">
            <v xml:space="preserve">01-42-5276.4   </v>
          </cell>
          <cell r="C305" t="str">
            <v xml:space="preserve">RETIREE DENTAL INS - 7/1/06     </v>
          </cell>
          <cell r="D305">
            <v>549.42999999999995</v>
          </cell>
        </row>
        <row r="306">
          <cell r="B306" t="str">
            <v xml:space="preserve">01-42-5287     </v>
          </cell>
          <cell r="C306" t="str">
            <v xml:space="preserve">GAS FOR HEATING                 </v>
          </cell>
          <cell r="D306">
            <v>0</v>
          </cell>
        </row>
        <row r="307">
          <cell r="B307" t="str">
            <v xml:space="preserve">01-42-5290     </v>
          </cell>
          <cell r="C307" t="str">
            <v xml:space="preserve">OTHER CONTRACTUAL               </v>
          </cell>
          <cell r="D307">
            <v>161.27000000000001</v>
          </cell>
        </row>
        <row r="310">
          <cell r="B310" t="str">
            <v xml:space="preserve">01-42-5302     </v>
          </cell>
          <cell r="C310" t="str">
            <v xml:space="preserve">GAS/OIL                         </v>
          </cell>
          <cell r="D310">
            <v>0</v>
          </cell>
        </row>
        <row r="311">
          <cell r="B311" t="str">
            <v xml:space="preserve">01-42-5306     </v>
          </cell>
          <cell r="C311" t="str">
            <v xml:space="preserve">UNIFORMS                        </v>
          </cell>
          <cell r="D311">
            <v>4975.9799999999996</v>
          </cell>
        </row>
        <row r="312">
          <cell r="B312" t="str">
            <v xml:space="preserve">01-42-5312     </v>
          </cell>
          <cell r="C312" t="str">
            <v xml:space="preserve">SUPPLIES - JANITORIAL           </v>
          </cell>
          <cell r="D312">
            <v>320.24</v>
          </cell>
        </row>
        <row r="313">
          <cell r="B313" t="str">
            <v xml:space="preserve">01-42-5314     </v>
          </cell>
          <cell r="C313" t="str">
            <v xml:space="preserve">SUPPLIES - FIRE PREVENTION      </v>
          </cell>
          <cell r="D313">
            <v>0</v>
          </cell>
        </row>
        <row r="314">
          <cell r="B314" t="str">
            <v xml:space="preserve">01-42-5316     </v>
          </cell>
          <cell r="C314" t="str">
            <v xml:space="preserve">SUPPLIES - OFFICE               </v>
          </cell>
          <cell r="D314">
            <v>491.35</v>
          </cell>
        </row>
        <row r="315">
          <cell r="B315" t="str">
            <v xml:space="preserve">01-42-5317     </v>
          </cell>
          <cell r="C315" t="str">
            <v xml:space="preserve">SUPPLIES - AMBULANCE            </v>
          </cell>
          <cell r="D315">
            <v>159.13999999999999</v>
          </cell>
        </row>
        <row r="316">
          <cell r="B316" t="str">
            <v xml:space="preserve">01-42-5318     </v>
          </cell>
          <cell r="C316" t="str">
            <v xml:space="preserve">SUPPLIES - PARAMEDICS           </v>
          </cell>
          <cell r="D316">
            <v>560.02</v>
          </cell>
        </row>
        <row r="317">
          <cell r="B317" t="str">
            <v xml:space="preserve">01-42-5320     </v>
          </cell>
          <cell r="C317" t="str">
            <v xml:space="preserve">PHOTOGRAPHY                     </v>
          </cell>
          <cell r="D317">
            <v>0</v>
          </cell>
        </row>
        <row r="318">
          <cell r="B318" t="str">
            <v xml:space="preserve">01-42-5326     </v>
          </cell>
          <cell r="C318" t="str">
            <v xml:space="preserve">TOOL &amp; SUPPLIES                 </v>
          </cell>
          <cell r="D318">
            <v>628.47</v>
          </cell>
        </row>
        <row r="319">
          <cell r="B319" t="str">
            <v xml:space="preserve">01-42-5350     </v>
          </cell>
          <cell r="C319" t="str">
            <v xml:space="preserve">R&amp;M MOTOR EQUIPMENT             </v>
          </cell>
          <cell r="D319">
            <v>348.36</v>
          </cell>
        </row>
        <row r="322">
          <cell r="B322" t="str">
            <v xml:space="preserve">01-42-5403     </v>
          </cell>
          <cell r="C322" t="str">
            <v xml:space="preserve">BUILDING IMPROVEMENTS           </v>
          </cell>
          <cell r="D322">
            <v>0</v>
          </cell>
        </row>
        <row r="323">
          <cell r="B323" t="str">
            <v xml:space="preserve">01-42-5407     </v>
          </cell>
          <cell r="C323" t="str">
            <v xml:space="preserve">AUTOMOTIVE EQUIPMENT            </v>
          </cell>
          <cell r="D323">
            <v>0</v>
          </cell>
        </row>
        <row r="324">
          <cell r="B324" t="str">
            <v xml:space="preserve">01-42-5409     </v>
          </cell>
          <cell r="C324" t="str">
            <v xml:space="preserve">MACHINERY/EQUIPMENT             </v>
          </cell>
          <cell r="D324">
            <v>0</v>
          </cell>
        </row>
        <row r="325">
          <cell r="B325" t="str">
            <v xml:space="preserve">01-42-5411     </v>
          </cell>
          <cell r="C325" t="str">
            <v xml:space="preserve">OFFICE EQUIPMENT                </v>
          </cell>
          <cell r="D325">
            <v>0</v>
          </cell>
        </row>
        <row r="326">
          <cell r="B326" t="str">
            <v xml:space="preserve">01-42-5413     </v>
          </cell>
          <cell r="C326" t="str">
            <v xml:space="preserve">COMPUTER HARDWARE/SOFTWARE      </v>
          </cell>
          <cell r="D326">
            <v>1346.33</v>
          </cell>
        </row>
        <row r="327">
          <cell r="B327" t="str">
            <v xml:space="preserve">01-42-5433     </v>
          </cell>
          <cell r="C327" t="str">
            <v xml:space="preserve">MECHANIC TOOLS                  </v>
          </cell>
          <cell r="D327">
            <v>0</v>
          </cell>
        </row>
        <row r="328">
          <cell r="B328" t="str">
            <v xml:space="preserve">01-42-5445     </v>
          </cell>
          <cell r="C328" t="str">
            <v xml:space="preserve">FIRE TRAINING EQUIPMENT         </v>
          </cell>
          <cell r="D328">
            <v>0</v>
          </cell>
        </row>
        <row r="333">
          <cell r="B333" t="str">
            <v xml:space="preserve">01-46-5134     </v>
          </cell>
          <cell r="C333" t="str">
            <v xml:space="preserve">CHIEF                           </v>
          </cell>
          <cell r="D333">
            <v>0</v>
          </cell>
        </row>
        <row r="334">
          <cell r="B334" t="str">
            <v xml:space="preserve">01-46-5134.2   </v>
          </cell>
          <cell r="C334" t="str">
            <v xml:space="preserve">CHIEF - VACATION                </v>
          </cell>
          <cell r="D334">
            <v>0</v>
          </cell>
        </row>
        <row r="335">
          <cell r="B335" t="str">
            <v xml:space="preserve">01-46-5135     </v>
          </cell>
          <cell r="C335" t="str">
            <v xml:space="preserve">DEPUTY CHIEF                    </v>
          </cell>
          <cell r="D335">
            <v>0</v>
          </cell>
        </row>
        <row r="336">
          <cell r="B336" t="str">
            <v xml:space="preserve">01-46-5135.1   </v>
          </cell>
          <cell r="C336" t="str">
            <v xml:space="preserve">DEPUTY CHIEF - SICK TIME OFF    </v>
          </cell>
          <cell r="D336">
            <v>0</v>
          </cell>
        </row>
        <row r="337">
          <cell r="B337" t="str">
            <v xml:space="preserve">01-46-5135.2   </v>
          </cell>
          <cell r="C337" t="str">
            <v xml:space="preserve">DEPUTY CHIEF - VACATION         </v>
          </cell>
          <cell r="D337">
            <v>0</v>
          </cell>
        </row>
        <row r="338">
          <cell r="B338" t="str">
            <v xml:space="preserve">01-46-5137     </v>
          </cell>
          <cell r="C338" t="str">
            <v xml:space="preserve">LIEUTENANTS                     </v>
          </cell>
          <cell r="D338">
            <v>0</v>
          </cell>
        </row>
        <row r="339">
          <cell r="B339" t="str">
            <v xml:space="preserve">01-46-5137.1   </v>
          </cell>
          <cell r="C339" t="str">
            <v xml:space="preserve">LIEUTENANTS - SICK TIME OFF     </v>
          </cell>
          <cell r="D339">
            <v>0</v>
          </cell>
        </row>
        <row r="340">
          <cell r="B340" t="str">
            <v xml:space="preserve">01-46-5137.2   </v>
          </cell>
          <cell r="C340" t="str">
            <v xml:space="preserve">LIEUTENANTS - VACATION          </v>
          </cell>
          <cell r="D340">
            <v>0</v>
          </cell>
        </row>
        <row r="341">
          <cell r="B341" t="str">
            <v xml:space="preserve">01-46-5138     </v>
          </cell>
          <cell r="C341" t="str">
            <v xml:space="preserve">SERGEANTS                       </v>
          </cell>
          <cell r="D341">
            <v>0</v>
          </cell>
        </row>
        <row r="342">
          <cell r="B342" t="str">
            <v xml:space="preserve">01-46-5138.1   </v>
          </cell>
          <cell r="C342" t="str">
            <v xml:space="preserve">SERGEANTS - SICK TIME OFF       </v>
          </cell>
          <cell r="D342">
            <v>0</v>
          </cell>
        </row>
        <row r="343">
          <cell r="B343" t="str">
            <v xml:space="preserve">01-46-5138.2   </v>
          </cell>
          <cell r="C343" t="str">
            <v xml:space="preserve">SERGEANTS - VACATION            </v>
          </cell>
          <cell r="D343">
            <v>0</v>
          </cell>
        </row>
        <row r="344">
          <cell r="B344" t="str">
            <v xml:space="preserve">01-46-5138.3   </v>
          </cell>
          <cell r="C344" t="str">
            <v xml:space="preserve">SERGEANTS - PERSONAL TIME OFF   </v>
          </cell>
          <cell r="D344">
            <v>0</v>
          </cell>
        </row>
        <row r="345">
          <cell r="B345" t="str">
            <v xml:space="preserve">01-46-5139     </v>
          </cell>
          <cell r="C345" t="str">
            <v xml:space="preserve">SUPERVISOR OF SUPPORT SERVICES  </v>
          </cell>
          <cell r="D345">
            <v>0</v>
          </cell>
        </row>
        <row r="346">
          <cell r="B346" t="str">
            <v xml:space="preserve">01-46-5140     </v>
          </cell>
          <cell r="C346" t="str">
            <v xml:space="preserve">PATROLMEN                       </v>
          </cell>
          <cell r="D346">
            <v>0</v>
          </cell>
        </row>
        <row r="347">
          <cell r="B347" t="str">
            <v xml:space="preserve">01-46-5140.1   </v>
          </cell>
          <cell r="C347" t="str">
            <v xml:space="preserve">PATROLMEN - SICK TIME OFF       </v>
          </cell>
          <cell r="D347">
            <v>0</v>
          </cell>
        </row>
        <row r="348">
          <cell r="B348" t="str">
            <v xml:space="preserve">01-46-5140.2   </v>
          </cell>
          <cell r="C348" t="str">
            <v xml:space="preserve">PATROLMEN - VACATION            </v>
          </cell>
          <cell r="D348">
            <v>0</v>
          </cell>
        </row>
        <row r="349">
          <cell r="B349" t="str">
            <v xml:space="preserve">01-46-5140.3   </v>
          </cell>
          <cell r="C349" t="str">
            <v xml:space="preserve">PATROLMEN - PERSONAL TIME OFF   </v>
          </cell>
          <cell r="D349">
            <v>0</v>
          </cell>
        </row>
        <row r="350">
          <cell r="B350" t="str">
            <v xml:space="preserve">01-46-5141     </v>
          </cell>
          <cell r="C350" t="str">
            <v xml:space="preserve">TELECOMMUNICATIONS OFFICERS     </v>
          </cell>
          <cell r="D350">
            <v>0</v>
          </cell>
        </row>
        <row r="351">
          <cell r="B351" t="str">
            <v xml:space="preserve">01-46-5141.1   </v>
          </cell>
          <cell r="C351" t="str">
            <v xml:space="preserve">TELECOM - SICK TIME OFF         </v>
          </cell>
          <cell r="D351">
            <v>0</v>
          </cell>
        </row>
        <row r="352">
          <cell r="B352" t="str">
            <v xml:space="preserve">01-46-5141.2   </v>
          </cell>
          <cell r="C352" t="str">
            <v xml:space="preserve">TELECOM - VACATION              </v>
          </cell>
          <cell r="D352">
            <v>0</v>
          </cell>
        </row>
        <row r="353">
          <cell r="B353" t="str">
            <v xml:space="preserve">01-46-5145     </v>
          </cell>
          <cell r="C353" t="str">
            <v xml:space="preserve">GRANT WRITER                    </v>
          </cell>
          <cell r="D353">
            <v>1750</v>
          </cell>
        </row>
        <row r="354">
          <cell r="B354" t="str">
            <v xml:space="preserve">01-46-5146     </v>
          </cell>
          <cell r="C354" t="str">
            <v xml:space="preserve">HOLIDAY PAY                     </v>
          </cell>
          <cell r="D354">
            <v>0</v>
          </cell>
        </row>
        <row r="355">
          <cell r="B355" t="str">
            <v xml:space="preserve">01-46-5148     </v>
          </cell>
          <cell r="C355" t="str">
            <v xml:space="preserve">OVERTIME                        </v>
          </cell>
          <cell r="D355">
            <v>0</v>
          </cell>
        </row>
        <row r="356">
          <cell r="B356" t="str">
            <v xml:space="preserve">01-46-5149     </v>
          </cell>
          <cell r="C356" t="str">
            <v xml:space="preserve">OFFICER'S COMPENSATORY TIME     </v>
          </cell>
          <cell r="D356">
            <v>0</v>
          </cell>
        </row>
        <row r="357">
          <cell r="B357" t="str">
            <v xml:space="preserve">01-46-5150     </v>
          </cell>
          <cell r="C357" t="str">
            <v xml:space="preserve">INCENTIVE EDUCATIONAL DAY       </v>
          </cell>
          <cell r="D357">
            <v>0</v>
          </cell>
        </row>
        <row r="358">
          <cell r="B358" t="str">
            <v xml:space="preserve">01-46-5152     </v>
          </cell>
          <cell r="C358" t="str">
            <v xml:space="preserve">CROSSING GUARDS                 </v>
          </cell>
          <cell r="D358">
            <v>0</v>
          </cell>
        </row>
        <row r="359">
          <cell r="B359" t="str">
            <v xml:space="preserve">01-46-5160     </v>
          </cell>
          <cell r="C359" t="str">
            <v xml:space="preserve">POLICE - PART TIME OFFICERS     </v>
          </cell>
          <cell r="D359">
            <v>0</v>
          </cell>
        </row>
        <row r="360">
          <cell r="B360" t="str">
            <v xml:space="preserve">01-46-5180     </v>
          </cell>
          <cell r="C360" t="str">
            <v xml:space="preserve">POLICE PENSION CONTRIBUTION     </v>
          </cell>
          <cell r="D360">
            <v>0</v>
          </cell>
        </row>
        <row r="361">
          <cell r="B361" t="str">
            <v xml:space="preserve">01-46-5187     </v>
          </cell>
          <cell r="C361" t="str">
            <v xml:space="preserve">SECRETARY                       </v>
          </cell>
          <cell r="D361">
            <v>0</v>
          </cell>
        </row>
        <row r="362">
          <cell r="B362" t="str">
            <v xml:space="preserve">01-46-5188     </v>
          </cell>
          <cell r="C362" t="str">
            <v xml:space="preserve">ADMINISTRATIVE CLERK            </v>
          </cell>
          <cell r="D362">
            <v>0</v>
          </cell>
        </row>
        <row r="365">
          <cell r="B365" t="str">
            <v xml:space="preserve">01-46-5201     </v>
          </cell>
          <cell r="C365" t="str">
            <v xml:space="preserve">PROFESSIONAL SERVICES           </v>
          </cell>
          <cell r="D365">
            <v>0</v>
          </cell>
        </row>
        <row r="366">
          <cell r="B366" t="str">
            <v xml:space="preserve">01-46-5201.1   </v>
          </cell>
          <cell r="C366" t="str">
            <v xml:space="preserve">HEARING OFFICER ATTORNEY-POLICE </v>
          </cell>
          <cell r="D366">
            <v>0</v>
          </cell>
        </row>
        <row r="367">
          <cell r="B367" t="str">
            <v xml:space="preserve">01-46-5202     </v>
          </cell>
          <cell r="C367" t="str">
            <v xml:space="preserve">LEGAL SERVICES                  </v>
          </cell>
          <cell r="D367">
            <v>2047.5</v>
          </cell>
        </row>
        <row r="368">
          <cell r="B368" t="str">
            <v xml:space="preserve">01-46-5205     </v>
          </cell>
          <cell r="C368" t="str">
            <v xml:space="preserve">TELEPHONE                       </v>
          </cell>
          <cell r="D368">
            <v>8238.4599999999991</v>
          </cell>
        </row>
        <row r="369">
          <cell r="B369" t="str">
            <v xml:space="preserve">01-46-5217     </v>
          </cell>
          <cell r="C369" t="str">
            <v xml:space="preserve">LIABILITY INSURANCE             </v>
          </cell>
          <cell r="D369">
            <v>0</v>
          </cell>
        </row>
        <row r="370">
          <cell r="B370" t="str">
            <v xml:space="preserve">01-46-5218     </v>
          </cell>
          <cell r="C370" t="str">
            <v xml:space="preserve">VEHICLE INSURANCE               </v>
          </cell>
          <cell r="D370">
            <v>0</v>
          </cell>
        </row>
        <row r="371">
          <cell r="B371" t="str">
            <v xml:space="preserve">01-46-5219     </v>
          </cell>
          <cell r="C371" t="str">
            <v xml:space="preserve">WORKMENS COMPENSATION INSURANCE </v>
          </cell>
          <cell r="D371">
            <v>0</v>
          </cell>
        </row>
        <row r="372">
          <cell r="B372" t="str">
            <v xml:space="preserve">01-46-5230     </v>
          </cell>
          <cell r="C372" t="str">
            <v xml:space="preserve">INVESTIGATIVE OPERATIONS        </v>
          </cell>
          <cell r="D372">
            <v>1319.29</v>
          </cell>
        </row>
        <row r="373">
          <cell r="B373" t="str">
            <v xml:space="preserve">01-46-5240     </v>
          </cell>
          <cell r="C373" t="str">
            <v xml:space="preserve">R &amp; M - BUILDINGS               </v>
          </cell>
          <cell r="D373">
            <v>0</v>
          </cell>
        </row>
        <row r="374">
          <cell r="B374" t="str">
            <v xml:space="preserve">01-46-5242     </v>
          </cell>
          <cell r="C374" t="str">
            <v xml:space="preserve">REPAIR/MAINT RADIO EQUIPMENT    </v>
          </cell>
          <cell r="D374">
            <v>0</v>
          </cell>
        </row>
        <row r="375">
          <cell r="B375" t="str">
            <v xml:space="preserve">01-46-5242.1   </v>
          </cell>
          <cell r="C375" t="str">
            <v xml:space="preserve">RADIO ROOM MAINTENANCE AGRMNT   </v>
          </cell>
          <cell r="D375">
            <v>0</v>
          </cell>
        </row>
        <row r="376">
          <cell r="B376" t="str">
            <v xml:space="preserve">01-46-5244     </v>
          </cell>
          <cell r="C376" t="str">
            <v xml:space="preserve">R&amp;M OFFICE EQUIPMENT            </v>
          </cell>
          <cell r="D376">
            <v>0</v>
          </cell>
        </row>
        <row r="377">
          <cell r="B377" t="str">
            <v xml:space="preserve">01-46-5245     </v>
          </cell>
          <cell r="C377" t="str">
            <v xml:space="preserve">MAINTENANCE - COMPUTER          </v>
          </cell>
          <cell r="D377">
            <v>0</v>
          </cell>
        </row>
        <row r="378">
          <cell r="B378" t="str">
            <v xml:space="preserve">01-46-5250     </v>
          </cell>
          <cell r="C378" t="str">
            <v xml:space="preserve">SHOOTING RANGE MAINTENANCE      </v>
          </cell>
          <cell r="D378">
            <v>0</v>
          </cell>
        </row>
        <row r="379">
          <cell r="B379" t="str">
            <v xml:space="preserve">01-46-5253     </v>
          </cell>
          <cell r="C379" t="str">
            <v xml:space="preserve">SEMINARS/CONFERENCES            </v>
          </cell>
          <cell r="D379">
            <v>30</v>
          </cell>
        </row>
        <row r="380">
          <cell r="B380" t="str">
            <v xml:space="preserve">01-46-5255     </v>
          </cell>
          <cell r="C380" t="str">
            <v xml:space="preserve">TRAVEL EXPENSE                  </v>
          </cell>
          <cell r="D380">
            <v>122.08</v>
          </cell>
        </row>
        <row r="381">
          <cell r="B381" t="str">
            <v xml:space="preserve">01-46-5260     </v>
          </cell>
          <cell r="C381" t="str">
            <v xml:space="preserve">LEAD SERVICES                   </v>
          </cell>
          <cell r="D381">
            <v>1341.87</v>
          </cell>
        </row>
        <row r="382">
          <cell r="B382" t="str">
            <v xml:space="preserve">01-46-5262     </v>
          </cell>
          <cell r="C382" t="str">
            <v xml:space="preserve">INSTALLATION - EQUIPMENT        </v>
          </cell>
          <cell r="D382">
            <v>-759.95</v>
          </cell>
        </row>
        <row r="383">
          <cell r="B383" t="str">
            <v xml:space="preserve">01-46-5266     </v>
          </cell>
          <cell r="C383" t="str">
            <v xml:space="preserve">TRAINING SCHOOL EXP.            </v>
          </cell>
          <cell r="D383">
            <v>175</v>
          </cell>
        </row>
        <row r="384">
          <cell r="B384" t="str">
            <v xml:space="preserve">01-46-5269     </v>
          </cell>
          <cell r="C384" t="str">
            <v xml:space="preserve">TOWING &amp; STORAGE EXPENSE        </v>
          </cell>
          <cell r="D384">
            <v>4250</v>
          </cell>
        </row>
        <row r="385">
          <cell r="B385" t="str">
            <v xml:space="preserve">01-46-5271     </v>
          </cell>
          <cell r="C385" t="str">
            <v xml:space="preserve">DUES &amp; PUBLICATIONS             </v>
          </cell>
          <cell r="D385">
            <v>145</v>
          </cell>
        </row>
        <row r="386">
          <cell r="B386" t="str">
            <v xml:space="preserve">01-46-5272     </v>
          </cell>
          <cell r="C386" t="str">
            <v xml:space="preserve">POSTAGE                         </v>
          </cell>
          <cell r="D386">
            <v>380</v>
          </cell>
        </row>
        <row r="387">
          <cell r="B387" t="str">
            <v xml:space="preserve">01-46-5275     </v>
          </cell>
          <cell r="C387" t="str">
            <v xml:space="preserve">EMPLOYEE HEALTH CARE PLAN       </v>
          </cell>
          <cell r="D387">
            <v>67839.990000000005</v>
          </cell>
        </row>
        <row r="388">
          <cell r="B388" t="str">
            <v xml:space="preserve">01-46-5275.2   </v>
          </cell>
          <cell r="C388" t="str">
            <v xml:space="preserve">EMPLOYEE LIFE INSURANCE         </v>
          </cell>
          <cell r="D388">
            <v>247.21</v>
          </cell>
        </row>
        <row r="389">
          <cell r="B389" t="str">
            <v xml:space="preserve">01-46-5275.3   </v>
          </cell>
          <cell r="C389" t="str">
            <v xml:space="preserve">EMPLOYEE VISION INSURANCE       </v>
          </cell>
          <cell r="D389">
            <v>557.23</v>
          </cell>
        </row>
        <row r="390">
          <cell r="B390" t="str">
            <v xml:space="preserve">01-46-5275.4   </v>
          </cell>
          <cell r="C390" t="str">
            <v xml:space="preserve">DENTAL INSURANCE - 7/1/06       </v>
          </cell>
          <cell r="D390">
            <v>2969.89</v>
          </cell>
        </row>
        <row r="391">
          <cell r="B391" t="str">
            <v xml:space="preserve">01-46-5276     </v>
          </cell>
          <cell r="C391" t="str">
            <v xml:space="preserve">RETIREE HEALTH CARE PLAN        </v>
          </cell>
          <cell r="D391">
            <v>3997.85</v>
          </cell>
        </row>
        <row r="392">
          <cell r="B392" t="str">
            <v xml:space="preserve">01-46-5276.4   </v>
          </cell>
          <cell r="C392" t="str">
            <v xml:space="preserve">RETIREE DENTAL INS - 7/1/06     </v>
          </cell>
          <cell r="D392">
            <v>294.44</v>
          </cell>
        </row>
        <row r="393">
          <cell r="B393" t="str">
            <v xml:space="preserve">01-46-5290     </v>
          </cell>
          <cell r="C393" t="str">
            <v xml:space="preserve">OTHER CONTRACTUAL               </v>
          </cell>
          <cell r="D393">
            <v>1216.24</v>
          </cell>
        </row>
        <row r="394">
          <cell r="B394" t="str">
            <v xml:space="preserve">01-46-5290.1   </v>
          </cell>
          <cell r="C394" t="str">
            <v xml:space="preserve">ANIMAL CONTROL                  </v>
          </cell>
          <cell r="D394">
            <v>0</v>
          </cell>
        </row>
        <row r="395">
          <cell r="B395" t="str">
            <v xml:space="preserve">01-46-5293     </v>
          </cell>
          <cell r="C395" t="str">
            <v xml:space="preserve">REPAIR/MAINT - OTHER EQUIPMENT  </v>
          </cell>
          <cell r="D395">
            <v>0</v>
          </cell>
        </row>
        <row r="398">
          <cell r="B398" t="str">
            <v xml:space="preserve">01-46-5302     </v>
          </cell>
          <cell r="C398" t="str">
            <v xml:space="preserve">GAS/OIL                         </v>
          </cell>
          <cell r="D398">
            <v>206.14</v>
          </cell>
        </row>
        <row r="399">
          <cell r="B399" t="str">
            <v xml:space="preserve">01-46-5306     </v>
          </cell>
          <cell r="C399" t="str">
            <v xml:space="preserve">UNIFORMS                        </v>
          </cell>
          <cell r="D399">
            <v>1789.62</v>
          </cell>
        </row>
        <row r="400">
          <cell r="B400" t="str">
            <v xml:space="preserve">01-46-5316     </v>
          </cell>
          <cell r="C400" t="str">
            <v xml:space="preserve">SUPPLIES - OFFICE               </v>
          </cell>
          <cell r="D400">
            <v>2269.2800000000002</v>
          </cell>
        </row>
        <row r="401">
          <cell r="B401" t="str">
            <v xml:space="preserve">01-46-5320     </v>
          </cell>
          <cell r="C401" t="str">
            <v xml:space="preserve">PHOTOGRAPHY                     </v>
          </cell>
          <cell r="D401">
            <v>0</v>
          </cell>
        </row>
        <row r="402">
          <cell r="B402" t="str">
            <v xml:space="preserve">01-46-5322     </v>
          </cell>
          <cell r="C402" t="str">
            <v xml:space="preserve">SUPPLIES - RADIO/ELECTRONICS    </v>
          </cell>
          <cell r="D402">
            <v>0</v>
          </cell>
        </row>
        <row r="403">
          <cell r="B403" t="str">
            <v xml:space="preserve">01-46-5324     </v>
          </cell>
          <cell r="C403" t="str">
            <v xml:space="preserve">SUPPLIES - TRAINING AIDS        </v>
          </cell>
          <cell r="D403">
            <v>0</v>
          </cell>
        </row>
        <row r="404">
          <cell r="B404" t="str">
            <v xml:space="preserve">01-46-5326     </v>
          </cell>
          <cell r="C404" t="str">
            <v xml:space="preserve">TOOLS &amp; SUPPLIES                </v>
          </cell>
          <cell r="D404">
            <v>158</v>
          </cell>
        </row>
        <row r="405">
          <cell r="B405" t="str">
            <v xml:space="preserve">01-46-5332     </v>
          </cell>
          <cell r="C405" t="str">
            <v xml:space="preserve">CRIME PREVENTION/RELATIONS      </v>
          </cell>
          <cell r="D405">
            <v>0</v>
          </cell>
        </row>
        <row r="406">
          <cell r="B406" t="str">
            <v xml:space="preserve">01-46-5333     </v>
          </cell>
          <cell r="C406" t="str">
            <v xml:space="preserve">DARE PROGRAM                    </v>
          </cell>
          <cell r="D406">
            <v>0</v>
          </cell>
        </row>
        <row r="407">
          <cell r="B407" t="str">
            <v xml:space="preserve">01-46-5334     </v>
          </cell>
          <cell r="C407" t="str">
            <v xml:space="preserve">BOARD OF PRISONERS              </v>
          </cell>
          <cell r="D407">
            <v>0</v>
          </cell>
        </row>
        <row r="408">
          <cell r="B408" t="str">
            <v xml:space="preserve">01-46-5350     </v>
          </cell>
          <cell r="C408" t="str">
            <v xml:space="preserve">R&amp;M MOTOR EQUIPMENT             </v>
          </cell>
          <cell r="D408">
            <v>4118.66</v>
          </cell>
        </row>
        <row r="409">
          <cell r="B409" t="str">
            <v xml:space="preserve">01-46-5350.1   </v>
          </cell>
          <cell r="C409" t="str">
            <v xml:space="preserve">ACCIDENTS / SQUADS              </v>
          </cell>
          <cell r="D409">
            <v>0</v>
          </cell>
        </row>
        <row r="412">
          <cell r="B412" t="str">
            <v xml:space="preserve">01-46-5407     </v>
          </cell>
          <cell r="C412" t="str">
            <v xml:space="preserve">AUTOMOTIVE EQUIPMENT            </v>
          </cell>
          <cell r="D412">
            <v>32720</v>
          </cell>
        </row>
        <row r="413">
          <cell r="B413" t="str">
            <v xml:space="preserve">01-46-5411     </v>
          </cell>
          <cell r="C413" t="str">
            <v xml:space="preserve">OFFICE EQUIPMENT                </v>
          </cell>
          <cell r="D413">
            <v>148.22</v>
          </cell>
        </row>
        <row r="414">
          <cell r="B414" t="str">
            <v xml:space="preserve">01-46-5413     </v>
          </cell>
          <cell r="C414" t="str">
            <v xml:space="preserve">COMPUTER HARDWARE/SOFTWARE      </v>
          </cell>
          <cell r="D414">
            <v>0</v>
          </cell>
        </row>
        <row r="415">
          <cell r="B415" t="str">
            <v xml:space="preserve">01-46-5417     </v>
          </cell>
          <cell r="C415" t="str">
            <v xml:space="preserve">OTHER EQUIPMENT                 </v>
          </cell>
          <cell r="D415">
            <v>0</v>
          </cell>
        </row>
        <row r="416">
          <cell r="B416" t="str">
            <v xml:space="preserve">01-46-5428     </v>
          </cell>
          <cell r="C416" t="str">
            <v xml:space="preserve">MOBILE TERMINAL EQUIPMENT       </v>
          </cell>
          <cell r="D416">
            <v>0</v>
          </cell>
        </row>
        <row r="417">
          <cell r="B417" t="str">
            <v xml:space="preserve">01-46-5430     </v>
          </cell>
          <cell r="C417" t="str">
            <v xml:space="preserve">RADIO EQUIPMENT                 </v>
          </cell>
          <cell r="D417">
            <v>0</v>
          </cell>
        </row>
        <row r="420">
          <cell r="B420" t="str">
            <v xml:space="preserve">01-46-5503     </v>
          </cell>
          <cell r="C420" t="str">
            <v xml:space="preserve">FORFEITED FUNDS EXPENDITURES    </v>
          </cell>
          <cell r="D420">
            <v>0</v>
          </cell>
        </row>
        <row r="421">
          <cell r="B421" t="str">
            <v xml:space="preserve">01-46-5504     </v>
          </cell>
          <cell r="C421" t="str">
            <v xml:space="preserve">DUI FUND EXPENDITURES           </v>
          </cell>
          <cell r="D421">
            <v>0</v>
          </cell>
        </row>
        <row r="428">
          <cell r="B428" t="str">
            <v xml:space="preserve">01-52-5275     </v>
          </cell>
          <cell r="C428" t="str">
            <v xml:space="preserve">PACE PROGRAM FEES               </v>
          </cell>
          <cell r="D428">
            <v>100</v>
          </cell>
        </row>
        <row r="429">
          <cell r="B429" t="str">
            <v xml:space="preserve">01-52-5290     </v>
          </cell>
          <cell r="C429" t="str">
            <v xml:space="preserve">OTHER CONTRACTUAL               </v>
          </cell>
          <cell r="D429">
            <v>0</v>
          </cell>
        </row>
        <row r="430">
          <cell r="B430" t="str">
            <v xml:space="preserve">01-52-5302     </v>
          </cell>
          <cell r="C430" t="str">
            <v xml:space="preserve">GAS/OIL                         </v>
          </cell>
          <cell r="D430">
            <v>0</v>
          </cell>
        </row>
        <row r="435">
          <cell r="B435" t="str">
            <v xml:space="preserve">01-73-5148     </v>
          </cell>
          <cell r="C435" t="str">
            <v xml:space="preserve">OVERTIME                        </v>
          </cell>
          <cell r="D435">
            <v>0</v>
          </cell>
        </row>
        <row r="436">
          <cell r="B436" t="str">
            <v xml:space="preserve">01-73-5159     </v>
          </cell>
          <cell r="C436" t="str">
            <v xml:space="preserve">SEASONAL EMPLOYEES              </v>
          </cell>
          <cell r="D436">
            <v>0</v>
          </cell>
        </row>
        <row r="437">
          <cell r="B437" t="str">
            <v xml:space="preserve">01-73-5164     </v>
          </cell>
          <cell r="C437" t="str">
            <v xml:space="preserve">MECHANIC                        </v>
          </cell>
          <cell r="D437">
            <v>0</v>
          </cell>
        </row>
        <row r="438">
          <cell r="B438" t="str">
            <v xml:space="preserve">01-73-5164.1   </v>
          </cell>
          <cell r="C438" t="str">
            <v xml:space="preserve">MECHANIC - SICK TIME OFF        </v>
          </cell>
          <cell r="D438">
            <v>0</v>
          </cell>
        </row>
        <row r="439">
          <cell r="B439" t="str">
            <v xml:space="preserve">01-73-5165     </v>
          </cell>
          <cell r="C439" t="str">
            <v xml:space="preserve">DIRECTOR OF PUBLIC WORKS        </v>
          </cell>
          <cell r="D439">
            <v>0</v>
          </cell>
        </row>
        <row r="440">
          <cell r="B440" t="str">
            <v xml:space="preserve">01-73-5170     </v>
          </cell>
          <cell r="C440" t="str">
            <v xml:space="preserve">EMPLOYEE WAGES                  </v>
          </cell>
          <cell r="D440">
            <v>0</v>
          </cell>
        </row>
        <row r="441">
          <cell r="B441" t="str">
            <v xml:space="preserve">01-73-5188     </v>
          </cell>
          <cell r="C441" t="str">
            <v xml:space="preserve">ADMINISTRATIVE CLERK            </v>
          </cell>
          <cell r="D441">
            <v>0</v>
          </cell>
        </row>
        <row r="444">
          <cell r="B444" t="str">
            <v xml:space="preserve">01-73-5201     </v>
          </cell>
          <cell r="C444" t="str">
            <v xml:space="preserve">PROFESSIONAL SERVICES           </v>
          </cell>
          <cell r="D444">
            <v>0</v>
          </cell>
        </row>
        <row r="445">
          <cell r="B445" t="str">
            <v xml:space="preserve">01-73-5202     </v>
          </cell>
          <cell r="C445" t="str">
            <v xml:space="preserve">LEGAL PROFESSIONAL SERVICES     </v>
          </cell>
          <cell r="D445">
            <v>585</v>
          </cell>
        </row>
        <row r="446">
          <cell r="B446" t="str">
            <v xml:space="preserve">01-73-5205     </v>
          </cell>
          <cell r="C446" t="str">
            <v xml:space="preserve">TELEPHONE                       </v>
          </cell>
          <cell r="D446">
            <v>995.58</v>
          </cell>
        </row>
        <row r="447">
          <cell r="B447" t="str">
            <v xml:space="preserve">01-73-5209     </v>
          </cell>
          <cell r="C447" t="str">
            <v xml:space="preserve">TREE REMOVAL &amp; TRIMMING         </v>
          </cell>
          <cell r="D447">
            <v>0</v>
          </cell>
        </row>
        <row r="448">
          <cell r="B448" t="str">
            <v xml:space="preserve">01-73-5217     </v>
          </cell>
          <cell r="C448" t="str">
            <v xml:space="preserve">LIABILITY INSURANCE             </v>
          </cell>
          <cell r="D448">
            <v>0</v>
          </cell>
        </row>
        <row r="449">
          <cell r="B449" t="str">
            <v xml:space="preserve">01-73-5226     </v>
          </cell>
          <cell r="C449" t="str">
            <v>EXPENSES FOR JULIE"            "</v>
          </cell>
          <cell r="D449">
            <v>0</v>
          </cell>
        </row>
        <row r="450">
          <cell r="B450" t="str">
            <v xml:space="preserve">01-73-5233     </v>
          </cell>
          <cell r="C450" t="str">
            <v xml:space="preserve">STREET LIGHTING                 </v>
          </cell>
          <cell r="D450">
            <v>660.24</v>
          </cell>
        </row>
        <row r="451">
          <cell r="B451" t="str">
            <v xml:space="preserve">01-73-5235     </v>
          </cell>
          <cell r="C451" t="str">
            <v xml:space="preserve">TREE REPLACEMENT                </v>
          </cell>
          <cell r="D451">
            <v>0</v>
          </cell>
        </row>
        <row r="452">
          <cell r="B452" t="str">
            <v xml:space="preserve">01-73-5236     </v>
          </cell>
          <cell r="C452" t="str">
            <v xml:space="preserve">STREET MAINTENANCE              </v>
          </cell>
          <cell r="D452">
            <v>1120</v>
          </cell>
        </row>
        <row r="453">
          <cell r="B453" t="str">
            <v xml:space="preserve">01-73-5237.2   </v>
          </cell>
          <cell r="C453" t="str">
            <v xml:space="preserve">SIDEWALK RECONSTRUCTION         </v>
          </cell>
          <cell r="D453">
            <v>0</v>
          </cell>
        </row>
        <row r="454">
          <cell r="B454" t="str">
            <v xml:space="preserve">01-73-5238     </v>
          </cell>
          <cell r="C454" t="str">
            <v xml:space="preserve">REPAIR/MAINT. - STREET LIGHTS   </v>
          </cell>
          <cell r="D454">
            <v>0</v>
          </cell>
        </row>
        <row r="455">
          <cell r="B455" t="str">
            <v xml:space="preserve">01-73-5239     </v>
          </cell>
          <cell r="C455" t="str">
            <v xml:space="preserve">REPAIR/MAINT. - TRAFFIC LIGHTS  </v>
          </cell>
          <cell r="D455">
            <v>0</v>
          </cell>
        </row>
        <row r="456">
          <cell r="B456" t="str">
            <v xml:space="preserve">01-73-5240     </v>
          </cell>
          <cell r="C456" t="str">
            <v xml:space="preserve">REPAIR/MAINT - BUILDING         </v>
          </cell>
          <cell r="D456">
            <v>178</v>
          </cell>
        </row>
        <row r="457">
          <cell r="B457" t="str">
            <v xml:space="preserve">01-73-5241     </v>
          </cell>
          <cell r="C457" t="str">
            <v xml:space="preserve">R &amp; M: GROUNDS                  </v>
          </cell>
          <cell r="D457">
            <v>1830</v>
          </cell>
        </row>
        <row r="458">
          <cell r="B458" t="str">
            <v xml:space="preserve">01-73-5244     </v>
          </cell>
          <cell r="C458" t="str">
            <v xml:space="preserve">R &amp; M:  OFFICE EQUIPMENT        </v>
          </cell>
          <cell r="D458">
            <v>1925</v>
          </cell>
        </row>
        <row r="459">
          <cell r="B459" t="str">
            <v xml:space="preserve">01-73-5253     </v>
          </cell>
          <cell r="C459" t="str">
            <v xml:space="preserve">SEMINARS/CONFERENCES            </v>
          </cell>
          <cell r="D459">
            <v>0</v>
          </cell>
        </row>
        <row r="460">
          <cell r="B460" t="str">
            <v xml:space="preserve">01-73-5268     </v>
          </cell>
          <cell r="C460" t="str">
            <v xml:space="preserve">UNIFORM RENTAL                  </v>
          </cell>
          <cell r="D460">
            <v>678.51</v>
          </cell>
        </row>
        <row r="461">
          <cell r="B461" t="str">
            <v xml:space="preserve">01-73-5269     </v>
          </cell>
          <cell r="C461" t="str">
            <v xml:space="preserve">TOWING &amp; STORAGE EXPENSE        </v>
          </cell>
          <cell r="D461">
            <v>0</v>
          </cell>
        </row>
        <row r="462">
          <cell r="B462" t="str">
            <v xml:space="preserve">01-73-5275     </v>
          </cell>
          <cell r="C462" t="str">
            <v xml:space="preserve">EMPLOYEE HEALTH CARE PLAN       </v>
          </cell>
          <cell r="D462">
            <v>11168.63</v>
          </cell>
        </row>
        <row r="463">
          <cell r="B463" t="str">
            <v xml:space="preserve">01-73-5275.2   </v>
          </cell>
          <cell r="C463" t="str">
            <v xml:space="preserve">EMPLOYEE LIFE INSURANCE         </v>
          </cell>
          <cell r="D463">
            <v>62.06</v>
          </cell>
        </row>
        <row r="464">
          <cell r="B464" t="str">
            <v xml:space="preserve">01-73-5275.3   </v>
          </cell>
          <cell r="C464" t="str">
            <v xml:space="preserve">EMPLOYEE VISION INSURANCE       </v>
          </cell>
          <cell r="D464">
            <v>103.13</v>
          </cell>
        </row>
        <row r="465">
          <cell r="B465" t="str">
            <v xml:space="preserve">01-73-5275.4   </v>
          </cell>
          <cell r="C465" t="str">
            <v xml:space="preserve">DENTAL INSURANCE - 7/1/06       </v>
          </cell>
          <cell r="D465">
            <v>479.22</v>
          </cell>
        </row>
        <row r="466">
          <cell r="B466" t="str">
            <v xml:space="preserve">01-73-5276     </v>
          </cell>
          <cell r="C466" t="str">
            <v xml:space="preserve">RETIREE HEALTH CARE PLAN        </v>
          </cell>
          <cell r="D466">
            <v>528.79</v>
          </cell>
        </row>
        <row r="467">
          <cell r="B467" t="str">
            <v xml:space="preserve">01-73-5276.4   </v>
          </cell>
          <cell r="C467" t="str">
            <v xml:space="preserve">RETIREE DENTAL INS - 7/1/06     </v>
          </cell>
          <cell r="D467">
            <v>112.49</v>
          </cell>
        </row>
        <row r="468">
          <cell r="B468" t="str">
            <v xml:space="preserve">01-73-5283     </v>
          </cell>
          <cell r="C468" t="str">
            <v xml:space="preserve">RODENT CONTROL                  </v>
          </cell>
          <cell r="D468">
            <v>0</v>
          </cell>
        </row>
        <row r="471">
          <cell r="B471" t="str">
            <v xml:space="preserve">01-73-5302     </v>
          </cell>
          <cell r="C471" t="str">
            <v xml:space="preserve">GAS/OIL                         </v>
          </cell>
          <cell r="D471">
            <v>0</v>
          </cell>
        </row>
        <row r="472">
          <cell r="B472" t="str">
            <v xml:space="preserve">01-73-5316     </v>
          </cell>
          <cell r="C472" t="str">
            <v xml:space="preserve">SUPPLIES - OFFICE               </v>
          </cell>
          <cell r="D472">
            <v>867.77</v>
          </cell>
        </row>
        <row r="473">
          <cell r="B473" t="str">
            <v xml:space="preserve">01-73-5323     </v>
          </cell>
          <cell r="C473" t="str">
            <v xml:space="preserve">MEDICAL EXAM-VACCINATIONS       </v>
          </cell>
          <cell r="D473">
            <v>65.5</v>
          </cell>
        </row>
        <row r="474">
          <cell r="B474" t="str">
            <v xml:space="preserve">01-73-5326     </v>
          </cell>
          <cell r="C474" t="str">
            <v xml:space="preserve">TOOLS &amp; SUPPLIES                </v>
          </cell>
          <cell r="D474">
            <v>253.25</v>
          </cell>
        </row>
        <row r="475">
          <cell r="B475" t="str">
            <v xml:space="preserve">01-73-5327     </v>
          </cell>
          <cell r="C475" t="str">
            <v xml:space="preserve">SUPPLIES - SNOW &amp; ICE CONTROL   </v>
          </cell>
          <cell r="D475">
            <v>0</v>
          </cell>
        </row>
        <row r="476">
          <cell r="B476" t="str">
            <v xml:space="preserve">01-73-5328     </v>
          </cell>
          <cell r="C476" t="str">
            <v xml:space="preserve">LEAFING SUPPLIES                </v>
          </cell>
          <cell r="D476">
            <v>0</v>
          </cell>
        </row>
        <row r="477">
          <cell r="B477" t="str">
            <v xml:space="preserve">01-73-5341     </v>
          </cell>
          <cell r="C477" t="str">
            <v xml:space="preserve">PLOWING EQUIPMENT               </v>
          </cell>
          <cell r="D477">
            <v>0</v>
          </cell>
        </row>
        <row r="478">
          <cell r="B478" t="str">
            <v xml:space="preserve">01-73-5342     </v>
          </cell>
          <cell r="C478" t="str">
            <v xml:space="preserve">STREET SIGNS                    </v>
          </cell>
          <cell r="D478">
            <v>0</v>
          </cell>
        </row>
        <row r="479">
          <cell r="B479" t="str">
            <v xml:space="preserve">01-73-5348     </v>
          </cell>
          <cell r="C479" t="str">
            <v xml:space="preserve">WEED CONTROL                    </v>
          </cell>
          <cell r="D479">
            <v>98</v>
          </cell>
        </row>
        <row r="480">
          <cell r="B480" t="str">
            <v xml:space="preserve">01-73-5350     </v>
          </cell>
          <cell r="C480" t="str">
            <v xml:space="preserve">REPAIR/MAINT. - MOTOR EQUIP     </v>
          </cell>
          <cell r="D480">
            <v>75.430000000000007</v>
          </cell>
        </row>
        <row r="481">
          <cell r="B481" t="str">
            <v xml:space="preserve">01-73-5352     </v>
          </cell>
          <cell r="C481" t="str">
            <v xml:space="preserve">REPAIR/MAINT. - PARKWAYS        </v>
          </cell>
          <cell r="D481">
            <v>0</v>
          </cell>
        </row>
        <row r="482">
          <cell r="B482" t="str">
            <v xml:space="preserve">01-73-5358     </v>
          </cell>
          <cell r="C482" t="str">
            <v xml:space="preserve">R &amp; M: FORESTRY EQUIPMENT       </v>
          </cell>
          <cell r="D482">
            <v>738.63</v>
          </cell>
        </row>
        <row r="485">
          <cell r="B485" t="str">
            <v xml:space="preserve">01-73-5409     </v>
          </cell>
          <cell r="C485" t="str">
            <v xml:space="preserve">MACHINERY/EQUIPMENT             </v>
          </cell>
          <cell r="D485">
            <v>0</v>
          </cell>
        </row>
        <row r="486">
          <cell r="B486" t="str">
            <v xml:space="preserve">01-73-5425     </v>
          </cell>
          <cell r="C486" t="str">
            <v xml:space="preserve">STREET SWEEPER/STREET EQUIP     </v>
          </cell>
          <cell r="D486">
            <v>0</v>
          </cell>
        </row>
        <row r="487">
          <cell r="B487" t="str">
            <v xml:space="preserve">01-73-5433     </v>
          </cell>
          <cell r="C487" t="str">
            <v xml:space="preserve">MECHANIC TOOLS                  </v>
          </cell>
          <cell r="D487">
            <v>0</v>
          </cell>
        </row>
        <row r="488">
          <cell r="B488" t="str">
            <v xml:space="preserve">01-73-5459     </v>
          </cell>
          <cell r="C488" t="str">
            <v xml:space="preserve">CHAIN SAW                       </v>
          </cell>
          <cell r="D488">
            <v>0</v>
          </cell>
        </row>
        <row r="491">
          <cell r="B491" t="str">
            <v xml:space="preserve">01-73-5505     </v>
          </cell>
          <cell r="C491" t="str">
            <v xml:space="preserve">CONTINGENCY                     </v>
          </cell>
          <cell r="D491">
            <v>0</v>
          </cell>
        </row>
        <row r="492">
          <cell r="D492">
            <v>667077</v>
          </cell>
        </row>
        <row r="494">
          <cell r="B494" t="str">
            <v xml:space="preserve">03-00-4060     </v>
          </cell>
          <cell r="C494" t="str">
            <v xml:space="preserve">RUBBISH BILLINGS                </v>
          </cell>
          <cell r="D494">
            <v>54001.16</v>
          </cell>
        </row>
        <row r="495">
          <cell r="B495" t="str">
            <v xml:space="preserve">03-00-4062     </v>
          </cell>
          <cell r="C495" t="str">
            <v xml:space="preserve">TRASH &amp; COMPOST TAG REVENUE     </v>
          </cell>
          <cell r="D495">
            <v>2525.1</v>
          </cell>
        </row>
        <row r="496">
          <cell r="B496" t="str">
            <v xml:space="preserve">03-00-4066     </v>
          </cell>
          <cell r="C496" t="str">
            <v xml:space="preserve">PENALTIES                       </v>
          </cell>
          <cell r="D496">
            <v>1170.83</v>
          </cell>
        </row>
        <row r="507">
          <cell r="B507" t="str">
            <v xml:space="preserve">03-75-5280     </v>
          </cell>
          <cell r="C507" t="str">
            <v xml:space="preserve">RUBBISH / GARBAGE REMOVAL       </v>
          </cell>
          <cell r="D507">
            <v>41706.120000000003</v>
          </cell>
        </row>
        <row r="508">
          <cell r="B508" t="str">
            <v xml:space="preserve">03-75-5281     </v>
          </cell>
          <cell r="C508" t="str">
            <v xml:space="preserve">TRASH AND COMPOST TAG EXPENSES  </v>
          </cell>
          <cell r="D508">
            <v>0</v>
          </cell>
        </row>
        <row r="509">
          <cell r="B509" t="str">
            <v xml:space="preserve">03-75-5289     </v>
          </cell>
          <cell r="C509" t="str">
            <v xml:space="preserve">DUMPING FEES                    </v>
          </cell>
          <cell r="D509">
            <v>10138.92</v>
          </cell>
        </row>
        <row r="512">
          <cell r="B512" t="str">
            <v xml:space="preserve">07-00-4001     </v>
          </cell>
          <cell r="C512" t="str">
            <v xml:space="preserve">PROPERTY TAXES                  </v>
          </cell>
          <cell r="D512">
            <v>0</v>
          </cell>
        </row>
        <row r="513">
          <cell r="B513" t="str">
            <v xml:space="preserve">07-00-4086.1   </v>
          </cell>
          <cell r="C513" t="str">
            <v xml:space="preserve">OPERATING TRANSFERS IN          </v>
          </cell>
          <cell r="D513">
            <v>0</v>
          </cell>
        </row>
        <row r="518">
          <cell r="B518">
            <v>1355253</v>
          </cell>
          <cell r="C518" t="str">
            <v xml:space="preserve">IMRF EXPENDITURES               </v>
          </cell>
          <cell r="D518">
            <v>0</v>
          </cell>
        </row>
        <row r="519">
          <cell r="B519">
            <v>1358906</v>
          </cell>
          <cell r="C519" t="str">
            <v xml:space="preserve">SOCIAL SECURITY TAX             </v>
          </cell>
          <cell r="D519">
            <v>0</v>
          </cell>
        </row>
        <row r="520">
          <cell r="B520">
            <v>1360732</v>
          </cell>
          <cell r="C520" t="str">
            <v xml:space="preserve">MEDICARE                        </v>
          </cell>
          <cell r="D520">
            <v>0</v>
          </cell>
        </row>
        <row r="521">
          <cell r="B521">
            <v>1362558</v>
          </cell>
          <cell r="C521" t="str">
            <v xml:space="preserve">UNEMPLOYMENT TAX                </v>
          </cell>
          <cell r="D521">
            <v>0</v>
          </cell>
        </row>
        <row r="524">
          <cell r="B524" t="str">
            <v xml:space="preserve">10-00-4025     </v>
          </cell>
          <cell r="C524" t="str">
            <v xml:space="preserve">MOTOR FUEL TAX (STATE)          </v>
          </cell>
          <cell r="D524">
            <v>26377.05</v>
          </cell>
        </row>
        <row r="525">
          <cell r="B525" t="str">
            <v xml:space="preserve">10-00-4070     </v>
          </cell>
          <cell r="C525" t="str">
            <v xml:space="preserve">INTEREST INCOME                 </v>
          </cell>
          <cell r="D525">
            <v>0</v>
          </cell>
        </row>
        <row r="526">
          <cell r="B526" t="str">
            <v xml:space="preserve">10-00-4083     </v>
          </cell>
          <cell r="C526" t="str">
            <v xml:space="preserve">GRANT FUNDS RECEIVED            </v>
          </cell>
          <cell r="D526">
            <v>0</v>
          </cell>
        </row>
        <row r="533">
          <cell r="B533" t="str">
            <v xml:space="preserve">10-73-5201     </v>
          </cell>
          <cell r="C533" t="str">
            <v xml:space="preserve">PROFESSIONAL SERVICES           </v>
          </cell>
          <cell r="D533">
            <v>0</v>
          </cell>
        </row>
        <row r="534">
          <cell r="B534" t="str">
            <v xml:space="preserve">10-73-5232     </v>
          </cell>
          <cell r="C534" t="str">
            <v xml:space="preserve">STREET LIGHTING                 </v>
          </cell>
          <cell r="D534">
            <v>0</v>
          </cell>
        </row>
        <row r="535">
          <cell r="B535" t="str">
            <v xml:space="preserve">10-73-5238.2   </v>
          </cell>
          <cell r="C535" t="str">
            <v xml:space="preserve">STREET REPAVING                 </v>
          </cell>
          <cell r="D535">
            <v>0</v>
          </cell>
        </row>
        <row r="538">
          <cell r="B538" t="str">
            <v xml:space="preserve">11-00-4026     </v>
          </cell>
          <cell r="C538" t="str">
            <v xml:space="preserve">COOK COUNTY GRANT               </v>
          </cell>
          <cell r="D538">
            <v>0</v>
          </cell>
        </row>
        <row r="539">
          <cell r="B539" t="str">
            <v xml:space="preserve">11-00-4086     </v>
          </cell>
          <cell r="C539" t="str">
            <v xml:space="preserve">OPERATING TRANSFERS             </v>
          </cell>
          <cell r="D539">
            <v>0</v>
          </cell>
        </row>
        <row r="548">
          <cell r="B548" t="str">
            <v xml:space="preserve">11-73-5236     </v>
          </cell>
          <cell r="C548" t="str">
            <v xml:space="preserve">STREET RECONSTRUCTION           </v>
          </cell>
          <cell r="D548">
            <v>0</v>
          </cell>
        </row>
        <row r="551">
          <cell r="B551" t="str">
            <v xml:space="preserve">15-00-4001     </v>
          </cell>
          <cell r="C551" t="str">
            <v xml:space="preserve">PROPERTY TAXES                  </v>
          </cell>
          <cell r="D551">
            <v>0</v>
          </cell>
        </row>
        <row r="552">
          <cell r="B552" t="str">
            <v xml:space="preserve">15-00-4070     </v>
          </cell>
          <cell r="C552" t="str">
            <v xml:space="preserve">INTEREST INCOME                 </v>
          </cell>
          <cell r="D552">
            <v>0</v>
          </cell>
        </row>
        <row r="557">
          <cell r="B557" t="str">
            <v xml:space="preserve">15-21-5202     </v>
          </cell>
          <cell r="C557" t="str">
            <v xml:space="preserve">LEGAL PROFESSIONAL SERVICES     </v>
          </cell>
          <cell r="D557">
            <v>10164.4</v>
          </cell>
        </row>
        <row r="558">
          <cell r="B558" t="str">
            <v xml:space="preserve">15-21-5257     </v>
          </cell>
          <cell r="C558" t="str">
            <v xml:space="preserve">GRANT EXPENDITURES              </v>
          </cell>
          <cell r="D558">
            <v>0</v>
          </cell>
        </row>
        <row r="559">
          <cell r="B559" t="str">
            <v xml:space="preserve">15-21-5287     </v>
          </cell>
          <cell r="C559" t="str">
            <v xml:space="preserve">GAS FOR HEATING                 </v>
          </cell>
          <cell r="D559">
            <v>0</v>
          </cell>
        </row>
        <row r="562">
          <cell r="B562" t="str">
            <v xml:space="preserve">15-21-5505     </v>
          </cell>
          <cell r="C562" t="str">
            <v xml:space="preserve">CONTINGENCY                     </v>
          </cell>
          <cell r="D562">
            <v>0</v>
          </cell>
        </row>
        <row r="565">
          <cell r="B565" t="str">
            <v xml:space="preserve">15-24-5204     </v>
          </cell>
          <cell r="C565" t="str">
            <v xml:space="preserve">AUDIT SERVICES                  </v>
          </cell>
          <cell r="D565">
            <v>0</v>
          </cell>
        </row>
        <row r="566">
          <cell r="B566" t="str">
            <v xml:space="preserve">15-24-5206     </v>
          </cell>
          <cell r="C566" t="str">
            <v xml:space="preserve">REFUND OF TIF TAXES             </v>
          </cell>
          <cell r="D566">
            <v>0</v>
          </cell>
        </row>
        <row r="569">
          <cell r="B569" t="str">
            <v xml:space="preserve">15-73-5237     </v>
          </cell>
          <cell r="C569" t="str">
            <v xml:space="preserve">STREET RECONSTRUCTION           </v>
          </cell>
          <cell r="D569">
            <v>0</v>
          </cell>
        </row>
        <row r="570">
          <cell r="B570" t="str">
            <v xml:space="preserve">15-73-5326     </v>
          </cell>
          <cell r="C570" t="str">
            <v xml:space="preserve">TOOLS &amp; SUPPLIES                </v>
          </cell>
          <cell r="D570">
            <v>0</v>
          </cell>
        </row>
        <row r="573">
          <cell r="B573" t="str">
            <v xml:space="preserve">16-00-4070     </v>
          </cell>
          <cell r="C573" t="str">
            <v xml:space="preserve">INTEREST INCOME                 </v>
          </cell>
          <cell r="D573">
            <v>0</v>
          </cell>
        </row>
        <row r="578">
          <cell r="B578" t="str">
            <v xml:space="preserve">16-21-5202     </v>
          </cell>
          <cell r="C578" t="str">
            <v xml:space="preserve">LEGAL PROFESSIONAL SERVICES     </v>
          </cell>
          <cell r="D578">
            <v>0</v>
          </cell>
        </row>
        <row r="581">
          <cell r="B581" t="str">
            <v xml:space="preserve">16-21-5505     </v>
          </cell>
          <cell r="C581" t="str">
            <v xml:space="preserve">CONTINGENCY                     </v>
          </cell>
          <cell r="D581">
            <v>0</v>
          </cell>
        </row>
        <row r="582">
          <cell r="B582" t="str">
            <v xml:space="preserve">16-24-5204     </v>
          </cell>
          <cell r="C582" t="str">
            <v xml:space="preserve">AUDIT SERVICES                  </v>
          </cell>
          <cell r="D582">
            <v>0</v>
          </cell>
        </row>
        <row r="585">
          <cell r="B585" t="str">
            <v xml:space="preserve">17-00-4001     </v>
          </cell>
          <cell r="C585" t="str">
            <v xml:space="preserve">PROPERTY TAXES.                 </v>
          </cell>
          <cell r="D585">
            <v>0</v>
          </cell>
        </row>
        <row r="586">
          <cell r="B586" t="str">
            <v xml:space="preserve">17-00-4073     </v>
          </cell>
          <cell r="C586" t="str">
            <v xml:space="preserve">INTEREST INCOME                 </v>
          </cell>
          <cell r="D586">
            <v>0</v>
          </cell>
        </row>
        <row r="591">
          <cell r="B591" t="str">
            <v xml:space="preserve">17-21-5203     </v>
          </cell>
          <cell r="C591" t="str">
            <v xml:space="preserve">OTHER CONTRACTUAL               </v>
          </cell>
          <cell r="D591">
            <v>0</v>
          </cell>
        </row>
        <row r="594">
          <cell r="B594" t="str">
            <v xml:space="preserve">17-24-5204     </v>
          </cell>
          <cell r="C594" t="str">
            <v xml:space="preserve">AUDIT SERVICES                  </v>
          </cell>
          <cell r="D594">
            <v>0</v>
          </cell>
        </row>
        <row r="597">
          <cell r="B597" t="str">
            <v xml:space="preserve">18-00-4070     </v>
          </cell>
          <cell r="C597" t="str">
            <v xml:space="preserve">INTEREST INCOME                 </v>
          </cell>
          <cell r="D597">
            <v>0</v>
          </cell>
        </row>
        <row r="602">
          <cell r="B602" t="str">
            <v xml:space="preserve">18-21-5202     </v>
          </cell>
          <cell r="C602" t="str">
            <v xml:space="preserve">LEGAL &amp; PROFESSIONAL SERVICES   </v>
          </cell>
          <cell r="D602">
            <v>6440.5</v>
          </cell>
        </row>
        <row r="605">
          <cell r="B605" t="str">
            <v xml:space="preserve">18-21-5502     </v>
          </cell>
          <cell r="C605" t="str">
            <v xml:space="preserve">BANK FEES                       </v>
          </cell>
          <cell r="D605">
            <v>0</v>
          </cell>
        </row>
        <row r="608">
          <cell r="B608" t="str">
            <v xml:space="preserve">19-00-4001     </v>
          </cell>
          <cell r="C608" t="str">
            <v xml:space="preserve">PROPERTY TAXES                  </v>
          </cell>
          <cell r="D608">
            <v>0</v>
          </cell>
        </row>
        <row r="609">
          <cell r="B609" t="str">
            <v xml:space="preserve">19-00-4070     </v>
          </cell>
          <cell r="C609" t="str">
            <v xml:space="preserve">INTEREST INCOME                 </v>
          </cell>
          <cell r="D609">
            <v>0</v>
          </cell>
        </row>
        <row r="614">
          <cell r="B614" t="str">
            <v xml:space="preserve">19-21-5229     </v>
          </cell>
          <cell r="C614" t="str">
            <v xml:space="preserve">T I F DISBURSEMENTS - ANB       </v>
          </cell>
          <cell r="D614">
            <v>0</v>
          </cell>
        </row>
        <row r="617">
          <cell r="B617" t="str">
            <v xml:space="preserve">30-00-4001     </v>
          </cell>
          <cell r="C617" t="str">
            <v xml:space="preserve">PROPERTY TAXES                  </v>
          </cell>
          <cell r="D617">
            <v>0</v>
          </cell>
        </row>
        <row r="618">
          <cell r="B618" t="str">
            <v xml:space="preserve">30-00-4086     </v>
          </cell>
          <cell r="C618" t="str">
            <v xml:space="preserve">OPERATING TRANSFERS             </v>
          </cell>
          <cell r="D618">
            <v>0</v>
          </cell>
        </row>
        <row r="619">
          <cell r="B619" t="str">
            <v xml:space="preserve">30-00-4088.1   </v>
          </cell>
          <cell r="C619" t="str">
            <v xml:space="preserve">NEW DEBT ISSUANCE - BONDS       </v>
          </cell>
          <cell r="D619">
            <v>0</v>
          </cell>
        </row>
        <row r="626">
          <cell r="B626" t="str">
            <v xml:space="preserve">30-81-5705     </v>
          </cell>
          <cell r="C626" t="str">
            <v xml:space="preserve">PRINCIPAL-ANNUAL ROLLOVER BONDS </v>
          </cell>
          <cell r="D626">
            <v>0</v>
          </cell>
        </row>
        <row r="627">
          <cell r="B627" t="str">
            <v xml:space="preserve">30-81-5710     </v>
          </cell>
          <cell r="C627" t="str">
            <v>INTEREST - ANNUAL ROLLOVER BONDS</v>
          </cell>
          <cell r="D627">
            <v>0</v>
          </cell>
        </row>
        <row r="628">
          <cell r="B628" t="str">
            <v xml:space="preserve">30-81-5712     </v>
          </cell>
          <cell r="C628" t="str">
            <v xml:space="preserve">PRINCIPAL - 2003 A              </v>
          </cell>
          <cell r="D628">
            <v>0</v>
          </cell>
        </row>
        <row r="629">
          <cell r="B629" t="str">
            <v xml:space="preserve">30-81-5715     </v>
          </cell>
          <cell r="C629" t="str">
            <v xml:space="preserve">PRINCIPAL 2003B                 </v>
          </cell>
          <cell r="D629">
            <v>0</v>
          </cell>
        </row>
        <row r="630">
          <cell r="B630" t="str">
            <v xml:space="preserve">30-81-5758     </v>
          </cell>
          <cell r="C630" t="str">
            <v xml:space="preserve">INTEREST - 2003 A               </v>
          </cell>
          <cell r="D630">
            <v>0</v>
          </cell>
        </row>
        <row r="631">
          <cell r="B631" t="str">
            <v xml:space="preserve">30-81-5760     </v>
          </cell>
          <cell r="C631" t="str">
            <v xml:space="preserve">INTEREST 2003B                  </v>
          </cell>
          <cell r="D631">
            <v>0</v>
          </cell>
        </row>
        <row r="632">
          <cell r="B632" t="str">
            <v xml:space="preserve">30-81-5781     </v>
          </cell>
          <cell r="C632" t="str">
            <v xml:space="preserve">BOND ISSUANCE COSTS             </v>
          </cell>
          <cell r="D632">
            <v>0</v>
          </cell>
        </row>
        <row r="635">
          <cell r="B635" t="str">
            <v xml:space="preserve">40-00-4070     </v>
          </cell>
          <cell r="C635" t="str">
            <v xml:space="preserve">INTEREST INCOME                 </v>
          </cell>
          <cell r="D635">
            <v>0</v>
          </cell>
        </row>
        <row r="636">
          <cell r="B636" t="str">
            <v xml:space="preserve">40-00-4083     </v>
          </cell>
          <cell r="C636" t="str">
            <v xml:space="preserve">GRANT FUNDS RECEIVED            </v>
          </cell>
          <cell r="D636">
            <v>0</v>
          </cell>
        </row>
        <row r="637">
          <cell r="B637" t="str">
            <v xml:space="preserve">40-00-4086     </v>
          </cell>
          <cell r="C637" t="str">
            <v xml:space="preserve">OPERATING TRANSFERS             </v>
          </cell>
          <cell r="D637">
            <v>0</v>
          </cell>
        </row>
        <row r="638">
          <cell r="B638" t="str">
            <v xml:space="preserve">40-00-4088     </v>
          </cell>
          <cell r="C638" t="str">
            <v xml:space="preserve">DEBT ISSUANCE - BONDS           </v>
          </cell>
          <cell r="D638">
            <v>0</v>
          </cell>
        </row>
        <row r="639">
          <cell r="B639" t="str">
            <v xml:space="preserve">40-00-4092     </v>
          </cell>
          <cell r="C639" t="str">
            <v xml:space="preserve">RENTALS - PROPERTIES            </v>
          </cell>
          <cell r="D639">
            <v>4200</v>
          </cell>
        </row>
        <row r="644">
          <cell r="B644" t="str">
            <v xml:space="preserve">40-21-5201     </v>
          </cell>
          <cell r="C644" t="str">
            <v xml:space="preserve">PROFESSIONAL SERVICES           </v>
          </cell>
          <cell r="D644">
            <v>379701.2</v>
          </cell>
        </row>
        <row r="649">
          <cell r="B649" t="str">
            <v xml:space="preserve">40-24-5224     </v>
          </cell>
          <cell r="C649" t="str">
            <v xml:space="preserve">PROPERTY TAX PAYMENTS           </v>
          </cell>
          <cell r="D649">
            <v>0</v>
          </cell>
        </row>
        <row r="654">
          <cell r="B654" t="str">
            <v xml:space="preserve">40-73-5237     </v>
          </cell>
          <cell r="C654" t="str">
            <v xml:space="preserve">STREET RECONSTRUCTION           </v>
          </cell>
          <cell r="D654">
            <v>0</v>
          </cell>
        </row>
        <row r="659">
          <cell r="B659" t="str">
            <v xml:space="preserve">40-85-5401     </v>
          </cell>
          <cell r="C659" t="str">
            <v xml:space="preserve">BUILDING                        </v>
          </cell>
          <cell r="D659">
            <v>0</v>
          </cell>
        </row>
        <row r="660">
          <cell r="B660" t="str">
            <v xml:space="preserve">40-85-5405     </v>
          </cell>
          <cell r="C660" t="str">
            <v xml:space="preserve">LAND &amp; IMPROVEMENTS             </v>
          </cell>
          <cell r="D660">
            <v>0</v>
          </cell>
        </row>
        <row r="661">
          <cell r="B661" t="str">
            <v xml:space="preserve">40-85-5408     </v>
          </cell>
          <cell r="C661" t="str">
            <v xml:space="preserve">PURCHASE OF EQUIPMENT           </v>
          </cell>
          <cell r="D661">
            <v>0</v>
          </cell>
        </row>
        <row r="664">
          <cell r="B664" t="str">
            <v xml:space="preserve">50-00-4004     </v>
          </cell>
          <cell r="C664" t="str">
            <v xml:space="preserve">WATER TOWER RENTERS             </v>
          </cell>
          <cell r="D664">
            <v>3500</v>
          </cell>
        </row>
        <row r="665">
          <cell r="B665" t="str">
            <v xml:space="preserve">50-00-4062     </v>
          </cell>
          <cell r="C665" t="str">
            <v xml:space="preserve">TURN-ON FEE                     </v>
          </cell>
          <cell r="D665">
            <v>0</v>
          </cell>
        </row>
        <row r="666">
          <cell r="B666" t="str">
            <v xml:space="preserve">50-00-4064     </v>
          </cell>
          <cell r="C666" t="str">
            <v xml:space="preserve">WATER SALES                     </v>
          </cell>
          <cell r="D666">
            <v>293405.08</v>
          </cell>
        </row>
        <row r="667">
          <cell r="B667" t="str">
            <v xml:space="preserve">50-00-4065     </v>
          </cell>
          <cell r="C667" t="str">
            <v xml:space="preserve">SEWERAGE CHARGES                </v>
          </cell>
          <cell r="D667">
            <v>35706.42</v>
          </cell>
        </row>
        <row r="668">
          <cell r="B668" t="str">
            <v xml:space="preserve">50-00-4066     </v>
          </cell>
          <cell r="C668" t="str">
            <v xml:space="preserve">PENALTIES                       </v>
          </cell>
          <cell r="D668">
            <v>3512.74</v>
          </cell>
        </row>
        <row r="669">
          <cell r="B669" t="str">
            <v xml:space="preserve">50-00-4067     </v>
          </cell>
          <cell r="C669" t="str">
            <v xml:space="preserve">WATER METER SALES               </v>
          </cell>
          <cell r="D669">
            <v>0</v>
          </cell>
        </row>
        <row r="670">
          <cell r="B670" t="str">
            <v xml:space="preserve">50-00-4074     </v>
          </cell>
          <cell r="C670" t="str">
            <v>INTEREST INCOME WATER TOWER TANK</v>
          </cell>
          <cell r="D670">
            <v>0</v>
          </cell>
        </row>
        <row r="671">
          <cell r="B671" t="str">
            <v xml:space="preserve">50-00-4084     </v>
          </cell>
          <cell r="C671" t="str">
            <v xml:space="preserve">ADMIN FEE - SHUT OFF LIST       </v>
          </cell>
          <cell r="D671">
            <v>0</v>
          </cell>
        </row>
        <row r="672">
          <cell r="B672" t="str">
            <v xml:space="preserve">50-00-4085     </v>
          </cell>
          <cell r="C672" t="str">
            <v xml:space="preserve">CROSS CONNECTION FEES           </v>
          </cell>
          <cell r="D672">
            <v>0</v>
          </cell>
        </row>
        <row r="673">
          <cell r="B673" t="str">
            <v xml:space="preserve">50-00-4090     </v>
          </cell>
          <cell r="C673" t="str">
            <v xml:space="preserve">MISCELLANEOUS                   </v>
          </cell>
          <cell r="D673">
            <v>0</v>
          </cell>
        </row>
        <row r="684">
          <cell r="B684" t="str">
            <v xml:space="preserve">50-24-5108     </v>
          </cell>
          <cell r="C684" t="str">
            <v xml:space="preserve">COLLECTOR                       </v>
          </cell>
          <cell r="D684">
            <v>0</v>
          </cell>
        </row>
        <row r="687">
          <cell r="B687" t="str">
            <v xml:space="preserve">50-24-5272     </v>
          </cell>
          <cell r="C687" t="str">
            <v xml:space="preserve">POSTAGE                         </v>
          </cell>
          <cell r="D687">
            <v>1246.68</v>
          </cell>
        </row>
        <row r="696">
          <cell r="B696" t="str">
            <v xml:space="preserve">50-76-5165     </v>
          </cell>
          <cell r="C696" t="str">
            <v xml:space="preserve">DIRECTOR OF PUBLIC WORKS        </v>
          </cell>
          <cell r="D696">
            <v>0</v>
          </cell>
        </row>
        <row r="697">
          <cell r="B697" t="str">
            <v xml:space="preserve">50-76-5170     </v>
          </cell>
          <cell r="C697" t="str">
            <v xml:space="preserve">WAGES, PW EMPLOYEES             </v>
          </cell>
          <cell r="D697">
            <v>0</v>
          </cell>
        </row>
        <row r="698">
          <cell r="B698" t="str">
            <v xml:space="preserve">50-76-5188     </v>
          </cell>
          <cell r="C698" t="str">
            <v xml:space="preserve">ADMINISTRATIVE CLERK            </v>
          </cell>
          <cell r="D698">
            <v>0</v>
          </cell>
        </row>
        <row r="701">
          <cell r="B701" t="str">
            <v xml:space="preserve">50-76-5201     </v>
          </cell>
          <cell r="C701" t="str">
            <v xml:space="preserve">PROFESSIONAL SERVICES           </v>
          </cell>
          <cell r="D701">
            <v>14700</v>
          </cell>
        </row>
        <row r="702">
          <cell r="B702" t="str">
            <v xml:space="preserve">50-76-5202     </v>
          </cell>
          <cell r="C702" t="str">
            <v xml:space="preserve">LEGAL SERVICES                  </v>
          </cell>
          <cell r="D702">
            <v>0</v>
          </cell>
        </row>
        <row r="703">
          <cell r="B703" t="str">
            <v xml:space="preserve">50-76-5203     </v>
          </cell>
          <cell r="C703" t="str">
            <v xml:space="preserve">CC INSPECTION SVS               </v>
          </cell>
          <cell r="D703">
            <v>0</v>
          </cell>
        </row>
        <row r="704">
          <cell r="B704" t="str">
            <v xml:space="preserve">50-76-5217     </v>
          </cell>
          <cell r="C704" t="str">
            <v xml:space="preserve">LIABILITY INSURANCE             </v>
          </cell>
          <cell r="D704">
            <v>0</v>
          </cell>
        </row>
        <row r="705">
          <cell r="B705" t="str">
            <v xml:space="preserve">50-76-5219     </v>
          </cell>
          <cell r="C705" t="str">
            <v xml:space="preserve">WORKMANS COMPENSATION INSURANCE </v>
          </cell>
          <cell r="D705">
            <v>0</v>
          </cell>
        </row>
        <row r="706">
          <cell r="B706" t="str">
            <v xml:space="preserve">50-76-5226     </v>
          </cell>
          <cell r="C706" t="str">
            <v xml:space="preserve">J.U.L.I.E.                      </v>
          </cell>
          <cell r="D706">
            <v>0</v>
          </cell>
        </row>
        <row r="707">
          <cell r="B707" t="str">
            <v xml:space="preserve">50-76-5250     </v>
          </cell>
          <cell r="C707" t="str">
            <v xml:space="preserve">50-50 FLOOD CONTROL ASSISTANCE  </v>
          </cell>
          <cell r="D707">
            <v>2500</v>
          </cell>
        </row>
        <row r="708">
          <cell r="B708" t="str">
            <v xml:space="preserve">50-76-5267     </v>
          </cell>
          <cell r="C708" t="str">
            <v xml:space="preserve">RENTAL - EQUIPMENT              </v>
          </cell>
          <cell r="D708">
            <v>0</v>
          </cell>
        </row>
        <row r="709">
          <cell r="B709" t="str">
            <v xml:space="preserve">50-76-5273     </v>
          </cell>
          <cell r="C709" t="str">
            <v xml:space="preserve">LEAK DETECTION SERVICE          </v>
          </cell>
          <cell r="D709">
            <v>0</v>
          </cell>
        </row>
        <row r="710">
          <cell r="B710" t="str">
            <v xml:space="preserve">50-76-5287     </v>
          </cell>
          <cell r="C710" t="str">
            <v xml:space="preserve">GAS FOR HEATING                 </v>
          </cell>
          <cell r="D710">
            <v>765.28</v>
          </cell>
        </row>
        <row r="713">
          <cell r="B713" t="str">
            <v xml:space="preserve">50-76-5302     </v>
          </cell>
          <cell r="C713" t="str">
            <v xml:space="preserve">GAS &amp; OIL                       </v>
          </cell>
          <cell r="D713">
            <v>0</v>
          </cell>
        </row>
        <row r="714">
          <cell r="B714" t="str">
            <v xml:space="preserve">50-76-5326     </v>
          </cell>
          <cell r="C714" t="str">
            <v xml:space="preserve">SUPPLIES - TOOLS                </v>
          </cell>
          <cell r="D714">
            <v>0</v>
          </cell>
        </row>
        <row r="715">
          <cell r="B715" t="str">
            <v xml:space="preserve">50-76-5377     </v>
          </cell>
          <cell r="C715" t="str">
            <v xml:space="preserve">PURCHASES - HYDRANT             </v>
          </cell>
          <cell r="D715">
            <v>0</v>
          </cell>
        </row>
        <row r="718">
          <cell r="B718" t="str">
            <v xml:space="preserve">50-76-5450     </v>
          </cell>
          <cell r="C718" t="str">
            <v xml:space="preserve">EMERGENCY WATER MAIN            </v>
          </cell>
          <cell r="D718">
            <v>0</v>
          </cell>
        </row>
        <row r="719">
          <cell r="B719" t="str">
            <v xml:space="preserve">50-76-5453     </v>
          </cell>
          <cell r="C719" t="str">
            <v xml:space="preserve">IMPROVEMENTS-WATER MAIN         </v>
          </cell>
          <cell r="D719">
            <v>0</v>
          </cell>
        </row>
        <row r="722">
          <cell r="B722" t="str">
            <v xml:space="preserve">50-76-6810     </v>
          </cell>
          <cell r="C722" t="str">
            <v xml:space="preserve">COST OF WATER PURCHASED         </v>
          </cell>
          <cell r="D722">
            <v>212939.94</v>
          </cell>
        </row>
        <row r="725">
          <cell r="B725" t="str">
            <v xml:space="preserve">50-76-6827     </v>
          </cell>
          <cell r="C725" t="str">
            <v xml:space="preserve">REPAIR/MAINT - MAINS            </v>
          </cell>
          <cell r="D725">
            <v>51240.67</v>
          </cell>
        </row>
        <row r="726">
          <cell r="B726" t="str">
            <v xml:space="preserve">50-76-6829     </v>
          </cell>
          <cell r="C726" t="str">
            <v xml:space="preserve">REPAIR/MAINT - METERS           </v>
          </cell>
          <cell r="D726">
            <v>0</v>
          </cell>
        </row>
        <row r="727">
          <cell r="B727" t="str">
            <v xml:space="preserve">50-76-6830     </v>
          </cell>
          <cell r="C727" t="str">
            <v xml:space="preserve">REPAIR/MAINT - METER PARTS      </v>
          </cell>
          <cell r="D727">
            <v>68426</v>
          </cell>
        </row>
        <row r="728">
          <cell r="B728" t="str">
            <v xml:space="preserve">50-76-6831     </v>
          </cell>
          <cell r="C728" t="str">
            <v xml:space="preserve">REPAIR/MAINT - HYDRANTS         </v>
          </cell>
          <cell r="D728">
            <v>0</v>
          </cell>
        </row>
        <row r="729">
          <cell r="B729" t="str">
            <v xml:space="preserve">50-76-6840     </v>
          </cell>
          <cell r="C729" t="str">
            <v xml:space="preserve">IEPA-NPDES PERMIT               </v>
          </cell>
          <cell r="D729">
            <v>1003.01</v>
          </cell>
        </row>
        <row r="740">
          <cell r="B740" t="str">
            <v xml:space="preserve">50-78-5206     </v>
          </cell>
          <cell r="C740" t="str">
            <v xml:space="preserve">STREET SWEEPER                  </v>
          </cell>
          <cell r="D740">
            <v>0</v>
          </cell>
        </row>
        <row r="741">
          <cell r="B741" t="str">
            <v xml:space="preserve">50-78-5234     </v>
          </cell>
          <cell r="C741" t="str">
            <v xml:space="preserve">MAINTENANCE - MATERIAL          </v>
          </cell>
          <cell r="D741">
            <v>0</v>
          </cell>
        </row>
        <row r="742">
          <cell r="B742" t="str">
            <v xml:space="preserve">50-78-5240     </v>
          </cell>
          <cell r="C742" t="str">
            <v xml:space="preserve">REPAIR/MAINT - BUILDING         </v>
          </cell>
          <cell r="D742">
            <v>0</v>
          </cell>
        </row>
        <row r="743">
          <cell r="B743" t="str">
            <v xml:space="preserve">50-78-5281     </v>
          </cell>
          <cell r="C743" t="str">
            <v xml:space="preserve">REPAIR/MAINT - SEWER SYSTEM     </v>
          </cell>
          <cell r="D743">
            <v>13105.24</v>
          </cell>
        </row>
        <row r="746">
          <cell r="B746" t="str">
            <v xml:space="preserve">50-78-5302     </v>
          </cell>
          <cell r="C746" t="str">
            <v xml:space="preserve">GAS / OIL                       </v>
          </cell>
          <cell r="D746">
            <v>0</v>
          </cell>
        </row>
        <row r="747">
          <cell r="B747" t="str">
            <v xml:space="preserve">50-78-5326     </v>
          </cell>
          <cell r="C747" t="str">
            <v xml:space="preserve">TOOLS &amp; SUPPLIES                </v>
          </cell>
          <cell r="D747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CY1636"/>
    </sheetNames>
    <sheetDataSet>
      <sheetData sheetId="0">
        <row r="1">
          <cell r="B1" t="str">
            <v>G/L Number</v>
          </cell>
          <cell r="C1" t="str">
            <v xml:space="preserve">Account Title      </v>
          </cell>
          <cell r="D1" t="str">
            <v>Rev/Exp MTD</v>
          </cell>
        </row>
        <row r="4">
          <cell r="B4" t="str">
            <v xml:space="preserve">01-00-4001     </v>
          </cell>
          <cell r="C4" t="str">
            <v xml:space="preserve">PROPERTY TAXES - GENERAL FUND   </v>
          </cell>
          <cell r="D4">
            <v>0</v>
          </cell>
        </row>
        <row r="5">
          <cell r="B5" t="str">
            <v xml:space="preserve">01-00-4001.1   </v>
          </cell>
          <cell r="C5" t="str">
            <v xml:space="preserve">USE ACCOUNT #01-00-4001.61      </v>
          </cell>
          <cell r="D5">
            <v>0</v>
          </cell>
        </row>
        <row r="6">
          <cell r="B6" t="str">
            <v xml:space="preserve">01-00-4001.2   </v>
          </cell>
          <cell r="C6" t="str">
            <v>PROPERTY TAXES - FIRE PROTECTION</v>
          </cell>
          <cell r="D6">
            <v>0</v>
          </cell>
        </row>
        <row r="7">
          <cell r="B7" t="str">
            <v xml:space="preserve">01-00-4001.4   </v>
          </cell>
          <cell r="C7" t="str">
            <v>PROPERTY TAXES - STREET &amp; BRIDGE</v>
          </cell>
          <cell r="D7">
            <v>0</v>
          </cell>
        </row>
        <row r="8">
          <cell r="B8" t="str">
            <v xml:space="preserve">01-00-4001.5   </v>
          </cell>
          <cell r="C8" t="str">
            <v xml:space="preserve">PROPERTY TAXES - LIABILITY INS  </v>
          </cell>
          <cell r="D8">
            <v>0</v>
          </cell>
        </row>
        <row r="9">
          <cell r="B9" t="str">
            <v xml:space="preserve">01-00-4001.61  </v>
          </cell>
          <cell r="C9" t="str">
            <v xml:space="preserve">PROPERTY TAXES - FIRE PENSION   </v>
          </cell>
          <cell r="D9">
            <v>0</v>
          </cell>
        </row>
        <row r="10">
          <cell r="B10" t="str">
            <v xml:space="preserve">01-00-4001.62  </v>
          </cell>
          <cell r="C10" t="str">
            <v xml:space="preserve">PROPERTY TAXES - POLICE PENSION </v>
          </cell>
          <cell r="D10">
            <v>0</v>
          </cell>
        </row>
        <row r="11">
          <cell r="B11" t="str">
            <v xml:space="preserve">01-00-4001.8   </v>
          </cell>
          <cell r="C11" t="str">
            <v xml:space="preserve">PROPERTY TAXES - AUDITING       </v>
          </cell>
          <cell r="D11">
            <v>0</v>
          </cell>
        </row>
        <row r="12">
          <cell r="B12" t="str">
            <v xml:space="preserve">01-00-4001.9   </v>
          </cell>
          <cell r="C12" t="str">
            <v xml:space="preserve">PROPERTY TAXES - POLICE PRTCTN  </v>
          </cell>
          <cell r="D12">
            <v>0</v>
          </cell>
        </row>
        <row r="13">
          <cell r="B13" t="str">
            <v xml:space="preserve">01-00-4002     </v>
          </cell>
          <cell r="C13" t="str">
            <v xml:space="preserve">SALES TAXES                     </v>
          </cell>
          <cell r="D13">
            <v>391549.43</v>
          </cell>
        </row>
        <row r="14">
          <cell r="B14" t="str">
            <v xml:space="preserve">01-00-4003     </v>
          </cell>
          <cell r="C14" t="str">
            <v xml:space="preserve">PHOTO PROCESSING TAX            </v>
          </cell>
          <cell r="D14">
            <v>0</v>
          </cell>
        </row>
        <row r="15">
          <cell r="B15" t="str">
            <v xml:space="preserve">01-00-4005     </v>
          </cell>
          <cell r="C15" t="str">
            <v xml:space="preserve">UTILITY TAX - ELECTRIC          </v>
          </cell>
          <cell r="D15">
            <v>49858.74</v>
          </cell>
        </row>
        <row r="16">
          <cell r="B16" t="str">
            <v xml:space="preserve">01-00-4006     </v>
          </cell>
          <cell r="C16" t="str">
            <v xml:space="preserve">UTILITY TAX - GAS               </v>
          </cell>
          <cell r="D16">
            <v>0</v>
          </cell>
        </row>
        <row r="17">
          <cell r="B17" t="str">
            <v xml:space="preserve">01-00-4007     </v>
          </cell>
          <cell r="C17" t="str">
            <v xml:space="preserve">UTILITY TAX - TELEPHONE         </v>
          </cell>
          <cell r="D17">
            <v>20471.09</v>
          </cell>
        </row>
        <row r="18">
          <cell r="B18" t="str">
            <v xml:space="preserve">01-00-4007.1   </v>
          </cell>
          <cell r="C18" t="str">
            <v xml:space="preserve">ALARM SYSTEM FEES - ADT         </v>
          </cell>
          <cell r="D18">
            <v>0</v>
          </cell>
        </row>
        <row r="19">
          <cell r="B19" t="str">
            <v xml:space="preserve">01-00-4008     </v>
          </cell>
          <cell r="C19" t="str">
            <v xml:space="preserve">911 SURCHARGE/TELECOMMUNICATORS </v>
          </cell>
          <cell r="D19">
            <v>0</v>
          </cell>
        </row>
        <row r="20">
          <cell r="B20" t="str">
            <v xml:space="preserve">01-00-4009     </v>
          </cell>
          <cell r="C20" t="str">
            <v xml:space="preserve">AT&amp;T COMMUNICATIONS             </v>
          </cell>
          <cell r="D20">
            <v>0</v>
          </cell>
        </row>
        <row r="21">
          <cell r="B21" t="str">
            <v xml:space="preserve">01-00-4010     </v>
          </cell>
          <cell r="C21" t="str">
            <v xml:space="preserve">CABLE SERVICES                  </v>
          </cell>
          <cell r="D21">
            <v>23048.94</v>
          </cell>
        </row>
        <row r="22">
          <cell r="B22" t="str">
            <v xml:space="preserve">01-00-4011     </v>
          </cell>
          <cell r="C22" t="str">
            <v xml:space="preserve">VIDEO GAMING TAX                </v>
          </cell>
          <cell r="D22">
            <v>6777.93</v>
          </cell>
        </row>
        <row r="23">
          <cell r="B23" t="str">
            <v xml:space="preserve">01-00-4012     </v>
          </cell>
          <cell r="C23" t="str">
            <v xml:space="preserve">AUTO RENTAL TAX                 </v>
          </cell>
          <cell r="D23">
            <v>6.89</v>
          </cell>
        </row>
        <row r="24">
          <cell r="B24" t="str">
            <v xml:space="preserve">01-00-4013     </v>
          </cell>
          <cell r="C24" t="str">
            <v xml:space="preserve">USE TAX                         </v>
          </cell>
          <cell r="D24">
            <v>23879.87</v>
          </cell>
        </row>
        <row r="25">
          <cell r="B25" t="str">
            <v xml:space="preserve">01-00-4014     </v>
          </cell>
          <cell r="C25" t="str">
            <v xml:space="preserve">REIMB FOR EXPENS - TIF BVS      </v>
          </cell>
          <cell r="D25">
            <v>0</v>
          </cell>
        </row>
        <row r="26">
          <cell r="B26" t="str">
            <v xml:space="preserve">01-00-4015     </v>
          </cell>
          <cell r="C26" t="str">
            <v xml:space="preserve">TIF SPECIAL PROJ REV. SALTAX    </v>
          </cell>
          <cell r="D26">
            <v>0</v>
          </cell>
        </row>
        <row r="27">
          <cell r="B27" t="str">
            <v xml:space="preserve">01-00-4016     </v>
          </cell>
          <cell r="C27" t="str">
            <v xml:space="preserve">STATE FORFEITURE REVENUE        </v>
          </cell>
          <cell r="D27">
            <v>0</v>
          </cell>
        </row>
        <row r="28">
          <cell r="B28" t="str">
            <v xml:space="preserve">01-00-4017     </v>
          </cell>
          <cell r="C28" t="str">
            <v xml:space="preserve">FEDERAL FORFEITURE GRANT        </v>
          </cell>
          <cell r="D28">
            <v>0</v>
          </cell>
        </row>
        <row r="29">
          <cell r="B29" t="str">
            <v xml:space="preserve">01-00-4018     </v>
          </cell>
          <cell r="C29" t="str">
            <v xml:space="preserve">OTHER LOCAL TAXES               </v>
          </cell>
          <cell r="D29">
            <v>0</v>
          </cell>
        </row>
        <row r="30">
          <cell r="B30" t="str">
            <v xml:space="preserve">01-00-4021     </v>
          </cell>
          <cell r="C30" t="str">
            <v xml:space="preserve">STATE INCOME TAX                </v>
          </cell>
          <cell r="D30">
            <v>0</v>
          </cell>
        </row>
        <row r="31">
          <cell r="B31" t="str">
            <v xml:space="preserve">01-00-4022     </v>
          </cell>
          <cell r="C31" t="str">
            <v xml:space="preserve">REPLACEMENT TAX                 </v>
          </cell>
          <cell r="D31">
            <v>0</v>
          </cell>
        </row>
        <row r="32">
          <cell r="B32" t="str">
            <v xml:space="preserve">01-00-4028     </v>
          </cell>
          <cell r="C32" t="str">
            <v xml:space="preserve">OTHER INTERGOVERNMENTAL         </v>
          </cell>
          <cell r="D32">
            <v>0</v>
          </cell>
        </row>
        <row r="33">
          <cell r="B33" t="str">
            <v xml:space="preserve">01-00-4029     </v>
          </cell>
          <cell r="C33" t="str">
            <v>UNCLAIMED PROPERTY/DRUG CURRENCY</v>
          </cell>
          <cell r="D33">
            <v>0</v>
          </cell>
        </row>
        <row r="34">
          <cell r="B34" t="str">
            <v xml:space="preserve">01-00-4030     </v>
          </cell>
          <cell r="C34" t="str">
            <v xml:space="preserve">LIQUOR LICENSES                 </v>
          </cell>
          <cell r="D34">
            <v>3400</v>
          </cell>
        </row>
        <row r="35">
          <cell r="B35" t="str">
            <v xml:space="preserve">01-00-4030.1   </v>
          </cell>
          <cell r="C35" t="str">
            <v xml:space="preserve">LIQUOR LICENSE VIOLATIONS       </v>
          </cell>
          <cell r="D35">
            <v>0</v>
          </cell>
        </row>
        <row r="36">
          <cell r="B36" t="str">
            <v xml:space="preserve">01-00-4031     </v>
          </cell>
          <cell r="C36" t="str">
            <v xml:space="preserve">BUSINESS LICENSES               </v>
          </cell>
          <cell r="D36">
            <v>9594</v>
          </cell>
        </row>
        <row r="37">
          <cell r="B37" t="str">
            <v xml:space="preserve">01-00-4032     </v>
          </cell>
          <cell r="C37" t="str">
            <v xml:space="preserve">VEHICLE LICENSES                </v>
          </cell>
          <cell r="D37">
            <v>290</v>
          </cell>
        </row>
        <row r="38">
          <cell r="B38" t="str">
            <v xml:space="preserve">01-00-4033     </v>
          </cell>
          <cell r="C38" t="str">
            <v xml:space="preserve">DOGS AND CATS TAGS              </v>
          </cell>
          <cell r="D38">
            <v>0</v>
          </cell>
        </row>
        <row r="39">
          <cell r="B39" t="str">
            <v xml:space="preserve">01-00-4035     </v>
          </cell>
          <cell r="C39" t="str">
            <v xml:space="preserve">NSF CHARGE                      </v>
          </cell>
          <cell r="D39">
            <v>0</v>
          </cell>
        </row>
        <row r="40">
          <cell r="B40" t="str">
            <v xml:space="preserve">01-00-4038     </v>
          </cell>
          <cell r="C40" t="str">
            <v xml:space="preserve">OTHER LICENSES                  </v>
          </cell>
          <cell r="D40">
            <v>0</v>
          </cell>
        </row>
        <row r="41">
          <cell r="B41" t="str">
            <v xml:space="preserve">01-00-4039     </v>
          </cell>
          <cell r="C41" t="str">
            <v xml:space="preserve">CONTRACTORS REGISTRATION        </v>
          </cell>
          <cell r="D41">
            <v>1850</v>
          </cell>
        </row>
        <row r="42">
          <cell r="B42" t="str">
            <v xml:space="preserve">01-00-4040     </v>
          </cell>
          <cell r="C42" t="str">
            <v xml:space="preserve">BUILDING PERMITS                </v>
          </cell>
          <cell r="D42">
            <v>7653</v>
          </cell>
        </row>
        <row r="43">
          <cell r="B43" t="str">
            <v xml:space="preserve">01-00-4041     </v>
          </cell>
          <cell r="C43" t="str">
            <v xml:space="preserve">ELECTRICAL PERMITS              </v>
          </cell>
          <cell r="D43">
            <v>935</v>
          </cell>
        </row>
        <row r="44">
          <cell r="B44" t="str">
            <v xml:space="preserve">01-00-4042     </v>
          </cell>
          <cell r="C44" t="str">
            <v xml:space="preserve">PLUMBING PERMITS                </v>
          </cell>
          <cell r="D44">
            <v>9974</v>
          </cell>
        </row>
        <row r="45">
          <cell r="B45" t="str">
            <v xml:space="preserve">01-00-4043     </v>
          </cell>
          <cell r="C45" t="str">
            <v xml:space="preserve">SEWER PERMITS                   </v>
          </cell>
          <cell r="D45">
            <v>0</v>
          </cell>
        </row>
        <row r="46">
          <cell r="B46" t="str">
            <v xml:space="preserve">01-00-4044     </v>
          </cell>
          <cell r="C46" t="str">
            <v xml:space="preserve">SITE PLAN APPLICATION FEE       </v>
          </cell>
          <cell r="D46">
            <v>0</v>
          </cell>
        </row>
        <row r="47">
          <cell r="B47" t="str">
            <v xml:space="preserve">01-00-4045     </v>
          </cell>
          <cell r="C47" t="str">
            <v xml:space="preserve">OCCUPANCY INSPECTIONS           </v>
          </cell>
          <cell r="D47">
            <v>3312.2</v>
          </cell>
        </row>
        <row r="48">
          <cell r="B48" t="str">
            <v xml:space="preserve">01-00-4045.1   </v>
          </cell>
          <cell r="C48" t="str">
            <v xml:space="preserve">BLDG - TRANSFER FEES            </v>
          </cell>
          <cell r="D48">
            <v>1225</v>
          </cell>
        </row>
        <row r="49">
          <cell r="B49" t="str">
            <v xml:space="preserve">01-00-4046     </v>
          </cell>
          <cell r="C49" t="str">
            <v xml:space="preserve">ELEVATOR INSPECTIONS            </v>
          </cell>
          <cell r="D49">
            <v>100</v>
          </cell>
        </row>
        <row r="50">
          <cell r="B50" t="str">
            <v xml:space="preserve">01-00-4047     </v>
          </cell>
          <cell r="C50" t="str">
            <v xml:space="preserve">ZONING FEES                     </v>
          </cell>
          <cell r="D50">
            <v>0</v>
          </cell>
        </row>
        <row r="51">
          <cell r="B51" t="str">
            <v xml:space="preserve">01-00-4048     </v>
          </cell>
          <cell r="C51" t="str">
            <v xml:space="preserve">OTHER PERMITS                   </v>
          </cell>
          <cell r="D51">
            <v>0</v>
          </cell>
        </row>
        <row r="52">
          <cell r="B52" t="str">
            <v xml:space="preserve">01-00-4049     </v>
          </cell>
          <cell r="C52" t="str">
            <v xml:space="preserve">HEALTH INSPECTIONS              </v>
          </cell>
          <cell r="D52">
            <v>0</v>
          </cell>
        </row>
        <row r="53">
          <cell r="B53" t="str">
            <v xml:space="preserve">01-00-4050     </v>
          </cell>
          <cell r="C53" t="str">
            <v xml:space="preserve">TRAFFIC FINES                   </v>
          </cell>
          <cell r="D53">
            <v>18903.939999999999</v>
          </cell>
        </row>
        <row r="54">
          <cell r="B54" t="str">
            <v xml:space="preserve">01-00-4050.1   </v>
          </cell>
          <cell r="C54" t="str">
            <v xml:space="preserve">PD ADJUDICATION                 </v>
          </cell>
          <cell r="D54">
            <v>250</v>
          </cell>
        </row>
        <row r="55">
          <cell r="B55" t="str">
            <v xml:space="preserve">01-00-4051     </v>
          </cell>
          <cell r="C55" t="str">
            <v>POLICE DEPT COMPLIANCE VIOLATION</v>
          </cell>
          <cell r="D55">
            <v>0</v>
          </cell>
        </row>
        <row r="56">
          <cell r="B56" t="str">
            <v xml:space="preserve">01-00-4051.1   </v>
          </cell>
          <cell r="C56" t="str">
            <v xml:space="preserve">BLDING DEPT CODE VIOLATIONS     </v>
          </cell>
          <cell r="D56">
            <v>750</v>
          </cell>
        </row>
        <row r="57">
          <cell r="B57" t="str">
            <v xml:space="preserve">01-00-4052     </v>
          </cell>
          <cell r="C57" t="str">
            <v>INFRASTRUCTURE LOCATION AND FEES</v>
          </cell>
          <cell r="D57">
            <v>0</v>
          </cell>
        </row>
        <row r="58">
          <cell r="B58" t="str">
            <v xml:space="preserve">01-00-4053     </v>
          </cell>
          <cell r="C58" t="str">
            <v xml:space="preserve">IMMOBILIZATION                  </v>
          </cell>
          <cell r="D58">
            <v>6260</v>
          </cell>
        </row>
        <row r="59">
          <cell r="B59" t="str">
            <v xml:space="preserve">01-00-4054     </v>
          </cell>
          <cell r="C59" t="str">
            <v xml:space="preserve">SPECIAL USE FEE                 </v>
          </cell>
          <cell r="D59">
            <v>0</v>
          </cell>
        </row>
        <row r="60">
          <cell r="B60" t="str">
            <v xml:space="preserve">01-00-4055     </v>
          </cell>
          <cell r="C60" t="str">
            <v xml:space="preserve">PW DEPT MISC REVENUES           </v>
          </cell>
          <cell r="D60">
            <v>0</v>
          </cell>
        </row>
        <row r="61">
          <cell r="B61" t="str">
            <v xml:space="preserve">01-00-4057     </v>
          </cell>
          <cell r="C61" t="str">
            <v xml:space="preserve">GARAGE SALES PERMIT FEE         </v>
          </cell>
          <cell r="D61">
            <v>0</v>
          </cell>
        </row>
        <row r="62">
          <cell r="B62" t="str">
            <v xml:space="preserve">01-00-4058     </v>
          </cell>
          <cell r="C62" t="str">
            <v xml:space="preserve">OTHER FINES                     </v>
          </cell>
          <cell r="D62">
            <v>0</v>
          </cell>
        </row>
        <row r="63">
          <cell r="B63" t="str">
            <v xml:space="preserve">01-00-4059     </v>
          </cell>
          <cell r="C63" t="str">
            <v xml:space="preserve">JURY DUTY/SUBPOENA              </v>
          </cell>
          <cell r="D63">
            <v>20</v>
          </cell>
        </row>
        <row r="64">
          <cell r="B64" t="str">
            <v xml:space="preserve">01-00-4061     </v>
          </cell>
          <cell r="C64" t="str">
            <v xml:space="preserve">HOSPITAL MEDICAL BILLINGS       </v>
          </cell>
          <cell r="D64">
            <v>0</v>
          </cell>
        </row>
        <row r="65">
          <cell r="B65" t="str">
            <v xml:space="preserve">01-00-4061.1   </v>
          </cell>
          <cell r="C65" t="str">
            <v xml:space="preserve">LOYOLA-HOSP MEDICAL             </v>
          </cell>
          <cell r="D65">
            <v>69350</v>
          </cell>
        </row>
        <row r="66">
          <cell r="B66" t="str">
            <v xml:space="preserve">01-00-4061.2   </v>
          </cell>
          <cell r="C66" t="str">
            <v xml:space="preserve">HINES-HOSP MEDICAL              </v>
          </cell>
          <cell r="D66">
            <v>3150</v>
          </cell>
        </row>
        <row r="67">
          <cell r="B67" t="str">
            <v xml:space="preserve">01-00-4061.3   </v>
          </cell>
          <cell r="C67" t="str">
            <v xml:space="preserve">MADDEN-HOSP MEDICAL             </v>
          </cell>
          <cell r="D67">
            <v>0</v>
          </cell>
        </row>
        <row r="68">
          <cell r="B68" t="str">
            <v xml:space="preserve">01-00-4062     </v>
          </cell>
          <cell r="C68" t="str">
            <v xml:space="preserve">FIRE SUPPRESSION SERVICES       </v>
          </cell>
          <cell r="D68">
            <v>0</v>
          </cell>
        </row>
        <row r="69">
          <cell r="B69" t="str">
            <v xml:space="preserve">01-00-4062.1   </v>
          </cell>
          <cell r="C69" t="str">
            <v xml:space="preserve">LOYOLA-FIRE SUPPRESSION         </v>
          </cell>
          <cell r="D69">
            <v>13936.24</v>
          </cell>
        </row>
        <row r="70">
          <cell r="B70" t="str">
            <v xml:space="preserve">01-00-4062.2   </v>
          </cell>
          <cell r="C70" t="str">
            <v xml:space="preserve">HINES-FIRE SUPPRESSION          </v>
          </cell>
          <cell r="D70">
            <v>0</v>
          </cell>
        </row>
        <row r="71">
          <cell r="B71" t="str">
            <v xml:space="preserve">01-00-4062.3   </v>
          </cell>
          <cell r="C71" t="str">
            <v xml:space="preserve">MADDEN-FIRE SUPPRESSION         </v>
          </cell>
          <cell r="D71">
            <v>0</v>
          </cell>
        </row>
        <row r="72">
          <cell r="B72" t="str">
            <v xml:space="preserve">01-00-4062.4   </v>
          </cell>
          <cell r="C72" t="str">
            <v>CATHOLIC CHARITIES-FIRE SUPPRESS</v>
          </cell>
          <cell r="D72">
            <v>0</v>
          </cell>
        </row>
        <row r="73">
          <cell r="B73" t="str">
            <v xml:space="preserve">01-00-4068     </v>
          </cell>
          <cell r="C73" t="str">
            <v xml:space="preserve">AMBULANCE CHARGES               </v>
          </cell>
          <cell r="D73">
            <v>0</v>
          </cell>
        </row>
        <row r="74">
          <cell r="B74" t="str">
            <v xml:space="preserve">01-00-4069     </v>
          </cell>
          <cell r="C74" t="str">
            <v xml:space="preserve">ADOPT A HYDRANT                 </v>
          </cell>
          <cell r="D74">
            <v>0</v>
          </cell>
        </row>
        <row r="75">
          <cell r="B75" t="str">
            <v xml:space="preserve">01-00-4070     </v>
          </cell>
          <cell r="C75" t="str">
            <v xml:space="preserve">INTEREST INCOME                 </v>
          </cell>
          <cell r="D75">
            <v>0</v>
          </cell>
        </row>
        <row r="76">
          <cell r="B76" t="str">
            <v xml:space="preserve">01-00-4071     </v>
          </cell>
          <cell r="C76" t="str">
            <v xml:space="preserve">INVESTMENT INCOME               </v>
          </cell>
          <cell r="D76">
            <v>0</v>
          </cell>
        </row>
        <row r="77">
          <cell r="B77" t="str">
            <v xml:space="preserve">01-00-4072     </v>
          </cell>
          <cell r="C77" t="str">
            <v xml:space="preserve">INTEREST INCOME-27TH AVE TIF    </v>
          </cell>
          <cell r="D77">
            <v>0</v>
          </cell>
        </row>
        <row r="78">
          <cell r="B78" t="str">
            <v xml:space="preserve">01-00-4074     </v>
          </cell>
          <cell r="C78" t="str">
            <v>INTEREST INCOME-AUXILARY PUB WKS</v>
          </cell>
          <cell r="D78">
            <v>0</v>
          </cell>
        </row>
        <row r="79">
          <cell r="B79" t="str">
            <v xml:space="preserve">01-00-4076     </v>
          </cell>
          <cell r="C79" t="str">
            <v>INTEREST INCOME-2013 CELEBRATION</v>
          </cell>
          <cell r="D79">
            <v>0</v>
          </cell>
        </row>
        <row r="80">
          <cell r="B80" t="str">
            <v xml:space="preserve">01-00-4079     </v>
          </cell>
          <cell r="C80" t="str">
            <v xml:space="preserve">HEALTH INS. PREMIUM PORTION     </v>
          </cell>
          <cell r="D80">
            <v>0</v>
          </cell>
        </row>
        <row r="81">
          <cell r="B81" t="str">
            <v xml:space="preserve">01-00-4080     </v>
          </cell>
          <cell r="C81" t="str">
            <v>REIMBURSEMENT OF VILLAGE EXPENSE</v>
          </cell>
          <cell r="D81">
            <v>224.24</v>
          </cell>
        </row>
        <row r="82">
          <cell r="B82" t="str">
            <v xml:space="preserve">01-00-4082     </v>
          </cell>
          <cell r="C82" t="str">
            <v>BROWNSFIELD FINANCIAL ASSISTANCE</v>
          </cell>
          <cell r="D82">
            <v>0</v>
          </cell>
        </row>
        <row r="83">
          <cell r="B83" t="str">
            <v xml:space="preserve">01-00-4083     </v>
          </cell>
          <cell r="C83" t="str">
            <v xml:space="preserve">GRANT FUNDS REC'D - ILLINOIS    </v>
          </cell>
          <cell r="D83">
            <v>0</v>
          </cell>
        </row>
        <row r="84">
          <cell r="B84" t="str">
            <v xml:space="preserve">01-00-4083.1   </v>
          </cell>
          <cell r="C84" t="str">
            <v xml:space="preserve">GRANT FUNDS REC'D - FEDERAL     </v>
          </cell>
          <cell r="D84">
            <v>0</v>
          </cell>
        </row>
        <row r="85">
          <cell r="B85" t="str">
            <v xml:space="preserve">01-00-4083.2   </v>
          </cell>
          <cell r="C85" t="str">
            <v xml:space="preserve">GRANT FUNDS REC'D - OTHER       </v>
          </cell>
          <cell r="D85">
            <v>0</v>
          </cell>
        </row>
        <row r="86">
          <cell r="B86" t="str">
            <v xml:space="preserve">01-00-4085     </v>
          </cell>
          <cell r="C86" t="str">
            <v xml:space="preserve">POLICE MISC. REVENUE            </v>
          </cell>
          <cell r="D86">
            <v>472</v>
          </cell>
        </row>
        <row r="87">
          <cell r="B87" t="str">
            <v xml:space="preserve">01-00-4085.1   </v>
          </cell>
          <cell r="C87" t="str">
            <v xml:space="preserve">POLICE OVERTIME REIMBURSEMENT   </v>
          </cell>
          <cell r="D87">
            <v>0</v>
          </cell>
        </row>
        <row r="88">
          <cell r="B88" t="str">
            <v xml:space="preserve">01-00-4086     </v>
          </cell>
          <cell r="C88" t="str">
            <v xml:space="preserve">OPERATING TRANSFERS IN          </v>
          </cell>
          <cell r="D88">
            <v>0</v>
          </cell>
        </row>
        <row r="89">
          <cell r="B89" t="str">
            <v xml:space="preserve">01-00-4086.1   </v>
          </cell>
          <cell r="C89" t="str">
            <v xml:space="preserve">OPERATING TRANSFERS OUT         </v>
          </cell>
          <cell r="D89">
            <v>0</v>
          </cell>
        </row>
        <row r="90">
          <cell r="B90" t="str">
            <v xml:space="preserve">01-00-4087     </v>
          </cell>
          <cell r="C90" t="str">
            <v xml:space="preserve">PREMIUM ON BONDS                </v>
          </cell>
          <cell r="D90">
            <v>0</v>
          </cell>
        </row>
        <row r="91">
          <cell r="B91" t="str">
            <v xml:space="preserve">01-00-4088     </v>
          </cell>
          <cell r="C91" t="str">
            <v xml:space="preserve">DEBT ISSUANCE - BONDS           </v>
          </cell>
          <cell r="D91">
            <v>0</v>
          </cell>
        </row>
        <row r="92">
          <cell r="B92" t="str">
            <v xml:space="preserve">01-00-4089     </v>
          </cell>
          <cell r="C92" t="str">
            <v xml:space="preserve">CROSSING GUARD (LINDOP)         </v>
          </cell>
          <cell r="D92">
            <v>0</v>
          </cell>
        </row>
        <row r="93">
          <cell r="B93" t="str">
            <v xml:space="preserve">01-00-4091     </v>
          </cell>
          <cell r="C93" t="str">
            <v xml:space="preserve">ALARM SYS REBATES               </v>
          </cell>
          <cell r="D93">
            <v>3637.46</v>
          </cell>
        </row>
        <row r="94">
          <cell r="B94" t="str">
            <v xml:space="preserve">01-00-4092     </v>
          </cell>
          <cell r="C94" t="str">
            <v xml:space="preserve">RENTAL INCOME                   </v>
          </cell>
          <cell r="D94">
            <v>0</v>
          </cell>
        </row>
        <row r="95">
          <cell r="B95" t="str">
            <v xml:space="preserve">01-00-4092.1   </v>
          </cell>
          <cell r="C95" t="str">
            <v xml:space="preserve">VACANT BUILDING REG             </v>
          </cell>
          <cell r="D95">
            <v>0</v>
          </cell>
        </row>
        <row r="96">
          <cell r="B96" t="str">
            <v xml:space="preserve">01-00-4093     </v>
          </cell>
          <cell r="C96" t="str">
            <v xml:space="preserve">TOWING AND STORAGE              </v>
          </cell>
          <cell r="D96">
            <v>20940</v>
          </cell>
        </row>
        <row r="97">
          <cell r="B97" t="str">
            <v xml:space="preserve">01-00-4094     </v>
          </cell>
          <cell r="C97" t="str">
            <v xml:space="preserve">SALE OF VILLAGE PROPERTY        </v>
          </cell>
          <cell r="D97">
            <v>0</v>
          </cell>
        </row>
        <row r="98">
          <cell r="B98" t="str">
            <v xml:space="preserve">01-00-4095     </v>
          </cell>
          <cell r="C98" t="str">
            <v xml:space="preserve">DAMAGE TO PROPERTY              </v>
          </cell>
          <cell r="D98">
            <v>0</v>
          </cell>
        </row>
        <row r="99">
          <cell r="B99" t="str">
            <v xml:space="preserve">01-00-4096     </v>
          </cell>
          <cell r="C99" t="str">
            <v xml:space="preserve">FIRE DEPT MISC REVENUES         </v>
          </cell>
          <cell r="D99">
            <v>125</v>
          </cell>
        </row>
        <row r="100">
          <cell r="B100" t="str">
            <v xml:space="preserve">01-00-4097     </v>
          </cell>
          <cell r="C100" t="str">
            <v xml:space="preserve">CASH - OVERAGE/SHORTAGE         </v>
          </cell>
          <cell r="D100">
            <v>0</v>
          </cell>
        </row>
        <row r="101">
          <cell r="B101" t="str">
            <v xml:space="preserve">01-00-4098     </v>
          </cell>
          <cell r="C101" t="str">
            <v xml:space="preserve">MISCELLANEOUS                   </v>
          </cell>
          <cell r="D101">
            <v>0</v>
          </cell>
        </row>
        <row r="108">
          <cell r="B108">
            <v>1169528</v>
          </cell>
          <cell r="C108" t="str">
            <v xml:space="preserve">PRESIDENT/MAYOR                 </v>
          </cell>
          <cell r="D108">
            <v>4583.34</v>
          </cell>
        </row>
        <row r="109">
          <cell r="B109">
            <v>1169893</v>
          </cell>
          <cell r="C109" t="str">
            <v xml:space="preserve">ADMINISTRATIVE ASSISTANT        </v>
          </cell>
          <cell r="D109">
            <v>3690.84</v>
          </cell>
        </row>
        <row r="110">
          <cell r="B110">
            <v>1170258</v>
          </cell>
          <cell r="C110" t="str">
            <v xml:space="preserve">TRUSTEES                        </v>
          </cell>
          <cell r="D110">
            <v>2400</v>
          </cell>
        </row>
        <row r="111">
          <cell r="B111">
            <v>1176102</v>
          </cell>
          <cell r="C111" t="str">
            <v xml:space="preserve">LIQUOR COMMISSIONER             </v>
          </cell>
          <cell r="D111">
            <v>250</v>
          </cell>
        </row>
        <row r="114">
          <cell r="B114">
            <v>1205688</v>
          </cell>
          <cell r="C114" t="str">
            <v xml:space="preserve">PROFESSIONAL SERVICES           </v>
          </cell>
          <cell r="D114">
            <v>10300</v>
          </cell>
        </row>
        <row r="115">
          <cell r="B115">
            <v>1206053</v>
          </cell>
          <cell r="C115" t="str">
            <v xml:space="preserve">LEGAL &amp; PROFESSIONAL SERVICES   </v>
          </cell>
          <cell r="D115">
            <v>22574.65</v>
          </cell>
        </row>
        <row r="116">
          <cell r="B116" t="str">
            <v xml:space="preserve">01-21-5202.1   </v>
          </cell>
          <cell r="C116" t="str">
            <v xml:space="preserve">PROFESSIONAL FEES - N.R.ARMORY  </v>
          </cell>
          <cell r="D116">
            <v>0</v>
          </cell>
        </row>
        <row r="117">
          <cell r="B117">
            <v>1207149</v>
          </cell>
          <cell r="C117" t="str">
            <v xml:space="preserve">TELEPHONE                       </v>
          </cell>
          <cell r="D117">
            <v>316.47000000000003</v>
          </cell>
        </row>
        <row r="118">
          <cell r="B118">
            <v>1209340</v>
          </cell>
          <cell r="C118" t="str">
            <v>NEWSLETTER - PRINTING &amp; SUPPLIES</v>
          </cell>
          <cell r="D118">
            <v>0</v>
          </cell>
        </row>
        <row r="119">
          <cell r="B119">
            <v>1211166</v>
          </cell>
          <cell r="C119" t="str">
            <v xml:space="preserve">OFFICIAL BOND                   </v>
          </cell>
          <cell r="D119">
            <v>0</v>
          </cell>
        </row>
        <row r="120">
          <cell r="B120">
            <v>1211532</v>
          </cell>
          <cell r="C120" t="str">
            <v xml:space="preserve">LIABILITY INSURANCE             </v>
          </cell>
          <cell r="D120">
            <v>0</v>
          </cell>
        </row>
        <row r="121">
          <cell r="B121">
            <v>1211897</v>
          </cell>
          <cell r="C121" t="str">
            <v xml:space="preserve">AUTOMOBILE INSURANCE            </v>
          </cell>
          <cell r="D121">
            <v>0</v>
          </cell>
        </row>
        <row r="122">
          <cell r="B122">
            <v>1212262</v>
          </cell>
          <cell r="C122" t="str">
            <v xml:space="preserve">WORKER'S COMPENSATION INSURANCE </v>
          </cell>
          <cell r="D122">
            <v>0</v>
          </cell>
        </row>
        <row r="123">
          <cell r="B123">
            <v>1214088</v>
          </cell>
          <cell r="C123" t="str">
            <v xml:space="preserve">WELLNESS EXAMINATIONS           </v>
          </cell>
          <cell r="D123">
            <v>0</v>
          </cell>
        </row>
        <row r="124">
          <cell r="B124">
            <v>1218837</v>
          </cell>
          <cell r="C124" t="str">
            <v xml:space="preserve">REPAIR/MAINT. - VEHICLES        </v>
          </cell>
          <cell r="D124">
            <v>0</v>
          </cell>
        </row>
        <row r="125">
          <cell r="B125">
            <v>1221759</v>
          </cell>
          <cell r="C125" t="str">
            <v xml:space="preserve">R&amp;M COMPUTERS                   </v>
          </cell>
          <cell r="D125">
            <v>0</v>
          </cell>
        </row>
        <row r="126">
          <cell r="B126">
            <v>1223220</v>
          </cell>
          <cell r="C126" t="str">
            <v xml:space="preserve">MOTOR EQUIP - CONTRACT LABOR    </v>
          </cell>
          <cell r="D126">
            <v>0</v>
          </cell>
        </row>
        <row r="127">
          <cell r="B127">
            <v>1224681</v>
          </cell>
          <cell r="C127" t="str">
            <v xml:space="preserve">SEMINARS/CONFERENCES - MAYOR    </v>
          </cell>
          <cell r="D127">
            <v>0</v>
          </cell>
        </row>
        <row r="128">
          <cell r="B128" t="str">
            <v xml:space="preserve">01-21-5253.1   </v>
          </cell>
          <cell r="C128" t="str">
            <v>SEMINARS/CONFERENCES - TRUSTEE'S</v>
          </cell>
          <cell r="D128">
            <v>0</v>
          </cell>
        </row>
        <row r="129">
          <cell r="B129">
            <v>1225411</v>
          </cell>
          <cell r="C129" t="str">
            <v xml:space="preserve">TRAVEL EXPENSE                  </v>
          </cell>
          <cell r="D129">
            <v>0</v>
          </cell>
        </row>
        <row r="130">
          <cell r="B130">
            <v>1226142</v>
          </cell>
          <cell r="C130" t="str">
            <v xml:space="preserve">LOCAL CIVIC EVENTS              </v>
          </cell>
          <cell r="D130">
            <v>934.5</v>
          </cell>
        </row>
        <row r="131">
          <cell r="B131">
            <v>1226507</v>
          </cell>
          <cell r="C131" t="str">
            <v xml:space="preserve">COMMUNITY FOOD PANTRY           </v>
          </cell>
          <cell r="D131">
            <v>0</v>
          </cell>
        </row>
        <row r="132">
          <cell r="B132">
            <v>1226872</v>
          </cell>
          <cell r="C132" t="str">
            <v xml:space="preserve">100TH ANNIVERSARY CELEBRATION   </v>
          </cell>
          <cell r="D132">
            <v>0</v>
          </cell>
        </row>
        <row r="133">
          <cell r="B133">
            <v>1227237</v>
          </cell>
          <cell r="C133" t="str">
            <v xml:space="preserve">BUSINESS MEN'S BREAKFAST        </v>
          </cell>
          <cell r="D133">
            <v>0</v>
          </cell>
        </row>
        <row r="134">
          <cell r="B134">
            <v>1230890</v>
          </cell>
          <cell r="C134" t="str">
            <v xml:space="preserve">NEWSPAPER NOTICES               </v>
          </cell>
          <cell r="D134">
            <v>0</v>
          </cell>
        </row>
        <row r="135">
          <cell r="B135">
            <v>1231255</v>
          </cell>
          <cell r="C135" t="str">
            <v xml:space="preserve">DUES &amp; PUBLICATIONS             </v>
          </cell>
          <cell r="D135">
            <v>825</v>
          </cell>
        </row>
        <row r="136">
          <cell r="B136">
            <v>1231620</v>
          </cell>
          <cell r="C136" t="str">
            <v xml:space="preserve">POSTAGE                         </v>
          </cell>
          <cell r="D136">
            <v>0</v>
          </cell>
        </row>
        <row r="137">
          <cell r="B137">
            <v>1232716</v>
          </cell>
          <cell r="C137" t="str">
            <v xml:space="preserve">EMPLOYEE HEALTH CARE PLAN       </v>
          </cell>
          <cell r="D137">
            <v>3060.56</v>
          </cell>
        </row>
        <row r="138">
          <cell r="B138" t="str">
            <v xml:space="preserve">01-21-5275.1   </v>
          </cell>
          <cell r="C138" t="str">
            <v xml:space="preserve">EMPLOYEE DRUG CARD INSURANCE    </v>
          </cell>
          <cell r="D138">
            <v>0</v>
          </cell>
        </row>
        <row r="139">
          <cell r="B139" t="str">
            <v xml:space="preserve">01-21-5275.2   </v>
          </cell>
          <cell r="C139" t="str">
            <v xml:space="preserve">EMPLOYEE LIFE INSURANCE         </v>
          </cell>
          <cell r="D139">
            <v>19.75</v>
          </cell>
        </row>
        <row r="140">
          <cell r="B140" t="str">
            <v xml:space="preserve">01-21-5275.3   </v>
          </cell>
          <cell r="C140" t="str">
            <v xml:space="preserve">EMPLOYEE VISION INSURANCE       </v>
          </cell>
          <cell r="D140">
            <v>29.16</v>
          </cell>
        </row>
        <row r="141">
          <cell r="B141" t="str">
            <v xml:space="preserve">01-21-5275.4   </v>
          </cell>
          <cell r="C141" t="str">
            <v xml:space="preserve">DENTAL INSURANCE - 7/1/06       </v>
          </cell>
          <cell r="D141">
            <v>151.94</v>
          </cell>
        </row>
        <row r="142">
          <cell r="B142">
            <v>1233081</v>
          </cell>
          <cell r="C142" t="str">
            <v xml:space="preserve">RETIREE HEALTH CARE PLAN        </v>
          </cell>
          <cell r="D142">
            <v>267</v>
          </cell>
        </row>
        <row r="143">
          <cell r="B143" t="str">
            <v xml:space="preserve">01-21-5276.1   </v>
          </cell>
          <cell r="C143" t="str">
            <v xml:space="preserve">RETIREE DRUG CARD INSURANCE     </v>
          </cell>
          <cell r="D143">
            <v>0</v>
          </cell>
        </row>
        <row r="144">
          <cell r="B144" t="str">
            <v xml:space="preserve">01-21-5276.4   </v>
          </cell>
          <cell r="C144" t="str">
            <v xml:space="preserve">RETIREE DENTAL INS - 7/1/06     </v>
          </cell>
          <cell r="D144">
            <v>82.48</v>
          </cell>
        </row>
        <row r="145">
          <cell r="B145">
            <v>1238195</v>
          </cell>
          <cell r="C145" t="str">
            <v xml:space="preserve">OTHER CONTRACTUAL               </v>
          </cell>
          <cell r="D145">
            <v>0</v>
          </cell>
        </row>
        <row r="148">
          <cell r="B148">
            <v>1242577</v>
          </cell>
          <cell r="C148" t="str">
            <v xml:space="preserve">GAS/OIL                         </v>
          </cell>
          <cell r="D148">
            <v>103.82</v>
          </cell>
        </row>
        <row r="149">
          <cell r="B149">
            <v>1245499</v>
          </cell>
          <cell r="C149" t="str">
            <v xml:space="preserve">FLOWERS - BEREAVEMENT           </v>
          </cell>
          <cell r="D149">
            <v>0</v>
          </cell>
        </row>
        <row r="150">
          <cell r="B150">
            <v>1247690</v>
          </cell>
          <cell r="C150" t="str">
            <v xml:space="preserve">OFFICE EXPENSE                  </v>
          </cell>
          <cell r="D150">
            <v>113.88</v>
          </cell>
        </row>
        <row r="151">
          <cell r="B151">
            <v>1260109</v>
          </cell>
          <cell r="C151" t="str">
            <v xml:space="preserve">R&amp;M MOTOR EQUIPMENT             </v>
          </cell>
          <cell r="D151">
            <v>0</v>
          </cell>
        </row>
        <row r="154">
          <cell r="B154">
            <v>1280927</v>
          </cell>
          <cell r="C154" t="str">
            <v xml:space="preserve">AUTO                            </v>
          </cell>
          <cell r="D154">
            <v>0</v>
          </cell>
        </row>
        <row r="155">
          <cell r="B155">
            <v>1282388</v>
          </cell>
          <cell r="C155" t="str">
            <v xml:space="preserve">OFFICE EQUIPMENT                </v>
          </cell>
          <cell r="D155">
            <v>0</v>
          </cell>
        </row>
        <row r="156">
          <cell r="B156">
            <v>1283119</v>
          </cell>
          <cell r="C156" t="str">
            <v xml:space="preserve">COMPUTER HARDWARE/SOFTWARE      </v>
          </cell>
          <cell r="D156">
            <v>0</v>
          </cell>
        </row>
        <row r="159">
          <cell r="B159">
            <v>1316721</v>
          </cell>
          <cell r="C159" t="str">
            <v xml:space="preserve">CONTINGENCY                     </v>
          </cell>
          <cell r="D159">
            <v>0</v>
          </cell>
        </row>
        <row r="160">
          <cell r="B160">
            <v>1356898</v>
          </cell>
          <cell r="C160" t="str">
            <v xml:space="preserve">USE ACCT#01-21-5219             </v>
          </cell>
          <cell r="D160">
            <v>0</v>
          </cell>
        </row>
        <row r="165">
          <cell r="B165">
            <v>1172086</v>
          </cell>
          <cell r="C165" t="str">
            <v xml:space="preserve">DEPUTY CLERK                    </v>
          </cell>
          <cell r="D165">
            <v>0</v>
          </cell>
        </row>
        <row r="166">
          <cell r="B166" t="str">
            <v xml:space="preserve">01-22-5109.4   </v>
          </cell>
          <cell r="C166" t="str">
            <v xml:space="preserve">Dental Insurance                </v>
          </cell>
          <cell r="D166">
            <v>0</v>
          </cell>
        </row>
        <row r="167">
          <cell r="B167">
            <v>1174642</v>
          </cell>
          <cell r="C167" t="str">
            <v xml:space="preserve">VILLAGE CLERK                   </v>
          </cell>
          <cell r="D167">
            <v>1000</v>
          </cell>
        </row>
        <row r="168">
          <cell r="B168" t="str">
            <v xml:space="preserve">01-22-5116.1   </v>
          </cell>
          <cell r="C168" t="str">
            <v xml:space="preserve">VILLAGE CLERK - SICK TIME OFF   </v>
          </cell>
          <cell r="D168">
            <v>0</v>
          </cell>
        </row>
        <row r="169">
          <cell r="B169" t="str">
            <v xml:space="preserve">01-22-5116.2   </v>
          </cell>
          <cell r="C169" t="str">
            <v xml:space="preserve">VILLAGE CLERK - VACATION        </v>
          </cell>
          <cell r="D169">
            <v>0</v>
          </cell>
        </row>
        <row r="170">
          <cell r="B170" t="str">
            <v xml:space="preserve">01-22-5116.3   </v>
          </cell>
          <cell r="C170" t="str">
            <v>VILLAGE CLERK -PERSONAL TIME OFF</v>
          </cell>
          <cell r="D170">
            <v>0</v>
          </cell>
        </row>
        <row r="171">
          <cell r="B171">
            <v>1186330</v>
          </cell>
          <cell r="C171" t="str">
            <v xml:space="preserve">OVERTIME                        </v>
          </cell>
          <cell r="D171">
            <v>0</v>
          </cell>
        </row>
        <row r="172">
          <cell r="B172">
            <v>1187061</v>
          </cell>
          <cell r="C172" t="str">
            <v xml:space="preserve">EDUCATION INCENTIVE             </v>
          </cell>
          <cell r="D172">
            <v>0</v>
          </cell>
        </row>
        <row r="173">
          <cell r="B173">
            <v>1200940</v>
          </cell>
          <cell r="C173" t="str">
            <v xml:space="preserve">ADMINISTRATIVE CLERK            </v>
          </cell>
          <cell r="D173">
            <v>0</v>
          </cell>
        </row>
        <row r="176">
          <cell r="B176">
            <v>1206054</v>
          </cell>
          <cell r="C176" t="str">
            <v xml:space="preserve">LEGAL PROFESSIONAL SERVICES     </v>
          </cell>
          <cell r="D176">
            <v>487.5</v>
          </cell>
        </row>
        <row r="177">
          <cell r="B177">
            <v>1207150</v>
          </cell>
          <cell r="C177" t="str">
            <v xml:space="preserve">TELEPHONE                       </v>
          </cell>
          <cell r="D177">
            <v>81.89</v>
          </cell>
        </row>
        <row r="178">
          <cell r="B178">
            <v>1211533</v>
          </cell>
          <cell r="C178" t="str">
            <v xml:space="preserve">GENERAL LIABILITY INSURANCE     </v>
          </cell>
          <cell r="D178">
            <v>0</v>
          </cell>
        </row>
        <row r="179">
          <cell r="B179">
            <v>1211898</v>
          </cell>
          <cell r="C179" t="str">
            <v xml:space="preserve">AUTOMOBILE INSURANCE            </v>
          </cell>
          <cell r="D179">
            <v>0</v>
          </cell>
        </row>
        <row r="180">
          <cell r="B180">
            <v>1212263</v>
          </cell>
          <cell r="C180" t="str">
            <v xml:space="preserve">WORKER'S COMP. INSURANCE        </v>
          </cell>
          <cell r="D180">
            <v>0</v>
          </cell>
        </row>
        <row r="181">
          <cell r="B181">
            <v>1213359</v>
          </cell>
          <cell r="C181" t="str">
            <v xml:space="preserve">INSURANCE - DRUG CARD           </v>
          </cell>
          <cell r="D181">
            <v>0</v>
          </cell>
        </row>
        <row r="182">
          <cell r="B182">
            <v>1214089</v>
          </cell>
          <cell r="C182" t="str">
            <v xml:space="preserve">WELLNESS EXAMINATION            </v>
          </cell>
          <cell r="D182">
            <v>0</v>
          </cell>
        </row>
        <row r="183">
          <cell r="B183">
            <v>1224682</v>
          </cell>
          <cell r="C183" t="str">
            <v xml:space="preserve">SEMINARS &amp; CONFERENCES          </v>
          </cell>
          <cell r="D183">
            <v>0</v>
          </cell>
        </row>
        <row r="184">
          <cell r="B184">
            <v>1225412</v>
          </cell>
          <cell r="C184" t="str">
            <v xml:space="preserve">TRAVEL EXPENSE                  </v>
          </cell>
          <cell r="D184">
            <v>0</v>
          </cell>
        </row>
        <row r="185">
          <cell r="B185">
            <v>1229795</v>
          </cell>
          <cell r="C185" t="str">
            <v xml:space="preserve">R&amp;M COPIER                      </v>
          </cell>
          <cell r="D185">
            <v>0</v>
          </cell>
        </row>
        <row r="186">
          <cell r="B186">
            <v>1230891</v>
          </cell>
          <cell r="C186" t="str">
            <v xml:space="preserve">NEWSPAPER NOTICES               </v>
          </cell>
          <cell r="D186">
            <v>0</v>
          </cell>
        </row>
        <row r="187">
          <cell r="B187">
            <v>1231256</v>
          </cell>
          <cell r="C187" t="str">
            <v xml:space="preserve">DUES &amp; PUBLICATIONS             </v>
          </cell>
          <cell r="D187">
            <v>0</v>
          </cell>
        </row>
        <row r="188">
          <cell r="B188">
            <v>1231621</v>
          </cell>
          <cell r="C188" t="str">
            <v xml:space="preserve">POSTAGE                         </v>
          </cell>
          <cell r="D188">
            <v>0</v>
          </cell>
        </row>
        <row r="189">
          <cell r="B189">
            <v>1232717</v>
          </cell>
          <cell r="C189" t="str">
            <v xml:space="preserve">EMPLOYEE HEALTH CARE PLAN       </v>
          </cell>
          <cell r="D189">
            <v>0</v>
          </cell>
        </row>
        <row r="190">
          <cell r="B190" t="str">
            <v xml:space="preserve">01-22-5275.1   </v>
          </cell>
          <cell r="C190" t="str">
            <v xml:space="preserve">EMPLOYEE DRUG CARD INSURANCE    </v>
          </cell>
          <cell r="D190">
            <v>0</v>
          </cell>
        </row>
        <row r="191">
          <cell r="B191" t="str">
            <v xml:space="preserve">01-22-5275.2   </v>
          </cell>
          <cell r="C191" t="str">
            <v xml:space="preserve">EMPLOYEE LIFE INSURANCE         </v>
          </cell>
          <cell r="D191">
            <v>0</v>
          </cell>
        </row>
        <row r="192">
          <cell r="B192" t="str">
            <v xml:space="preserve">01-22-5275.3   </v>
          </cell>
          <cell r="C192" t="str">
            <v xml:space="preserve">EMPLOYEE VISION INSURANCE       </v>
          </cell>
          <cell r="D192">
            <v>0</v>
          </cell>
        </row>
        <row r="193">
          <cell r="B193" t="str">
            <v xml:space="preserve">01-22-5275.4   </v>
          </cell>
          <cell r="C193" t="str">
            <v xml:space="preserve">DENTAL INSURANCE - 7/1/06       </v>
          </cell>
          <cell r="D193">
            <v>0</v>
          </cell>
        </row>
        <row r="194">
          <cell r="B194">
            <v>1233082</v>
          </cell>
          <cell r="C194" t="str">
            <v xml:space="preserve">RETIREE HEALTH CARE PLAN        </v>
          </cell>
          <cell r="D194">
            <v>0</v>
          </cell>
        </row>
        <row r="195">
          <cell r="B195" t="str">
            <v xml:space="preserve">01-22-5276.1   </v>
          </cell>
          <cell r="C195" t="str">
            <v xml:space="preserve">RETIREE DRUG CARD INSURANCE     </v>
          </cell>
          <cell r="D195">
            <v>0</v>
          </cell>
        </row>
        <row r="196">
          <cell r="B196" t="str">
            <v xml:space="preserve">01-22-5276.4   </v>
          </cell>
          <cell r="C196" t="str">
            <v xml:space="preserve">RETIREE DENTAL INSE - 7/1/06    </v>
          </cell>
          <cell r="D196">
            <v>0</v>
          </cell>
        </row>
        <row r="197">
          <cell r="B197">
            <v>1236370</v>
          </cell>
          <cell r="C197" t="str">
            <v xml:space="preserve">COMPUTERIZED MAPPING SYSTEM     </v>
          </cell>
          <cell r="D197">
            <v>0</v>
          </cell>
        </row>
        <row r="198">
          <cell r="B198">
            <v>1236735</v>
          </cell>
          <cell r="C198" t="str">
            <v xml:space="preserve">SUPPLEMENT TO MUNICIPAL CODE    </v>
          </cell>
          <cell r="D198">
            <v>0</v>
          </cell>
        </row>
        <row r="199">
          <cell r="B199">
            <v>1238196</v>
          </cell>
          <cell r="C199" t="str">
            <v xml:space="preserve">OTHER CONTRACTUAL               </v>
          </cell>
          <cell r="D199">
            <v>0</v>
          </cell>
        </row>
        <row r="202">
          <cell r="B202">
            <v>1245500</v>
          </cell>
          <cell r="C202" t="str">
            <v xml:space="preserve">ELECTION SUPPLIES               </v>
          </cell>
          <cell r="D202">
            <v>0</v>
          </cell>
        </row>
        <row r="203">
          <cell r="B203">
            <v>1247691</v>
          </cell>
          <cell r="C203" t="str">
            <v xml:space="preserve">OFFICE SUPPLIES                 </v>
          </cell>
          <cell r="D203">
            <v>300</v>
          </cell>
        </row>
        <row r="206">
          <cell r="B206">
            <v>1282389</v>
          </cell>
          <cell r="C206" t="str">
            <v xml:space="preserve">OFFICE EQUIPMENT                </v>
          </cell>
          <cell r="D206">
            <v>0</v>
          </cell>
        </row>
        <row r="209">
          <cell r="B209">
            <v>1316722</v>
          </cell>
          <cell r="C209" t="str">
            <v xml:space="preserve">CONTINGENCY                     </v>
          </cell>
          <cell r="D209">
            <v>0</v>
          </cell>
        </row>
        <row r="210">
          <cell r="B210">
            <v>1320374</v>
          </cell>
          <cell r="C210" t="str">
            <v xml:space="preserve">DUMMY ACCOUNT FOR ADVANCES      </v>
          </cell>
          <cell r="D210">
            <v>0</v>
          </cell>
        </row>
        <row r="211">
          <cell r="B211">
            <v>1356899</v>
          </cell>
          <cell r="C211" t="str">
            <v xml:space="preserve">*** USE ACCT #01-22-5219 ***    </v>
          </cell>
          <cell r="D211">
            <v>0</v>
          </cell>
        </row>
        <row r="216">
          <cell r="B216">
            <v>1176104</v>
          </cell>
          <cell r="C216" t="str">
            <v xml:space="preserve">LIQUOR COMMISSIONER             </v>
          </cell>
          <cell r="D216">
            <v>0</v>
          </cell>
        </row>
        <row r="217">
          <cell r="B217">
            <v>1176835</v>
          </cell>
          <cell r="C217" t="str">
            <v xml:space="preserve">POLICE &amp; FIRE COMMISSION        </v>
          </cell>
          <cell r="D217">
            <v>0</v>
          </cell>
        </row>
        <row r="218">
          <cell r="B218">
            <v>1177200</v>
          </cell>
          <cell r="C218" t="str">
            <v xml:space="preserve">ZONING &amp; PLANNING COMMISSION    </v>
          </cell>
          <cell r="D218">
            <v>0</v>
          </cell>
        </row>
        <row r="219">
          <cell r="B219">
            <v>1177565</v>
          </cell>
          <cell r="C219" t="str">
            <v xml:space="preserve">CIVIL SERVICE COMMISSION        </v>
          </cell>
          <cell r="D219">
            <v>0</v>
          </cell>
        </row>
        <row r="222">
          <cell r="B222">
            <v>1205690</v>
          </cell>
          <cell r="C222" t="str">
            <v xml:space="preserve">PROFESSIONAL SERVICES           </v>
          </cell>
          <cell r="D222">
            <v>0</v>
          </cell>
        </row>
        <row r="223">
          <cell r="B223">
            <v>1206055</v>
          </cell>
          <cell r="C223" t="str">
            <v xml:space="preserve">LEGAL SERVICES                  </v>
          </cell>
          <cell r="D223">
            <v>0</v>
          </cell>
        </row>
        <row r="224">
          <cell r="B224" t="str">
            <v xml:space="preserve">01-23-5202.1   </v>
          </cell>
          <cell r="C224" t="str">
            <v xml:space="preserve">LEGAL EXP - ELECTION OBJECTIONS </v>
          </cell>
          <cell r="D224">
            <v>0</v>
          </cell>
        </row>
        <row r="225">
          <cell r="B225">
            <v>1209342</v>
          </cell>
          <cell r="C225" t="str">
            <v xml:space="preserve">PRINTING &amp; BINDING              </v>
          </cell>
          <cell r="D225">
            <v>0</v>
          </cell>
        </row>
        <row r="226">
          <cell r="B226">
            <v>1224683</v>
          </cell>
          <cell r="C226" t="str">
            <v xml:space="preserve">SEMINARS/CONFERENCES            </v>
          </cell>
          <cell r="D226">
            <v>0</v>
          </cell>
        </row>
        <row r="227">
          <cell r="B227">
            <v>1230892</v>
          </cell>
          <cell r="C227" t="str">
            <v xml:space="preserve">NEWSPAPER NOTICES               </v>
          </cell>
          <cell r="D227">
            <v>0</v>
          </cell>
        </row>
        <row r="228">
          <cell r="B228">
            <v>1231257</v>
          </cell>
          <cell r="C228" t="str">
            <v xml:space="preserve">DUES AND PUBLICATIONS           </v>
          </cell>
          <cell r="D228">
            <v>0</v>
          </cell>
        </row>
        <row r="229">
          <cell r="B229">
            <v>1233449</v>
          </cell>
          <cell r="C229" t="str">
            <v xml:space="preserve">TEST AND ADMINISTRATION         </v>
          </cell>
          <cell r="D229">
            <v>638.28</v>
          </cell>
        </row>
        <row r="232">
          <cell r="B232">
            <v>1247692</v>
          </cell>
          <cell r="C232" t="str">
            <v xml:space="preserve">SUPPLIES - OFFICES              </v>
          </cell>
          <cell r="D232">
            <v>0</v>
          </cell>
        </row>
        <row r="235">
          <cell r="B235">
            <v>1316723</v>
          </cell>
          <cell r="C235" t="str">
            <v xml:space="preserve">CONTINGENCY                     </v>
          </cell>
          <cell r="D235">
            <v>0</v>
          </cell>
        </row>
        <row r="240">
          <cell r="B240">
            <v>1170627</v>
          </cell>
          <cell r="C240" t="str">
            <v xml:space="preserve">BUDGET OFFICER                  </v>
          </cell>
          <cell r="D240">
            <v>1630.84</v>
          </cell>
        </row>
        <row r="241">
          <cell r="B241">
            <v>1170992</v>
          </cell>
          <cell r="C241" t="str">
            <v xml:space="preserve">TREASURER                       </v>
          </cell>
          <cell r="D241">
            <v>833.33</v>
          </cell>
        </row>
        <row r="242">
          <cell r="B242">
            <v>1171357</v>
          </cell>
          <cell r="C242" t="str">
            <v xml:space="preserve">OFFICE MANAGER                  </v>
          </cell>
          <cell r="D242">
            <v>4803.92</v>
          </cell>
        </row>
        <row r="243">
          <cell r="B243" t="str">
            <v xml:space="preserve">01-24-5107.1   </v>
          </cell>
          <cell r="C243" t="str">
            <v xml:space="preserve">OFFICE MGR - SICK TIME OFF      </v>
          </cell>
          <cell r="D243">
            <v>0</v>
          </cell>
        </row>
        <row r="244">
          <cell r="B244" t="str">
            <v xml:space="preserve">01-24-5107.2   </v>
          </cell>
          <cell r="C244" t="str">
            <v xml:space="preserve">OFFICE MGR - VACATION           </v>
          </cell>
          <cell r="D244">
            <v>0</v>
          </cell>
        </row>
        <row r="245">
          <cell r="B245" t="str">
            <v xml:space="preserve">01-24-5107.3   </v>
          </cell>
          <cell r="C245" t="str">
            <v xml:space="preserve">OFFICE MGR - PERSONAL TIME OFF  </v>
          </cell>
          <cell r="D245">
            <v>0</v>
          </cell>
        </row>
        <row r="246">
          <cell r="B246">
            <v>1171722</v>
          </cell>
          <cell r="C246" t="str">
            <v xml:space="preserve">COLLECTOR                       </v>
          </cell>
          <cell r="D246">
            <v>0</v>
          </cell>
        </row>
        <row r="247">
          <cell r="B247" t="str">
            <v xml:space="preserve">01-24-5108.1   </v>
          </cell>
          <cell r="C247" t="str">
            <v xml:space="preserve">COLLECTOR - SICK TIME OFF       </v>
          </cell>
          <cell r="D247">
            <v>0</v>
          </cell>
        </row>
        <row r="248">
          <cell r="B248" t="str">
            <v xml:space="preserve">01-24-5108.2   </v>
          </cell>
          <cell r="C248" t="str">
            <v xml:space="preserve">COLLECTOR - VACATION            </v>
          </cell>
          <cell r="D248">
            <v>0</v>
          </cell>
        </row>
        <row r="249">
          <cell r="B249" t="str">
            <v xml:space="preserve">01-24-5108.3   </v>
          </cell>
          <cell r="C249" t="str">
            <v xml:space="preserve">COLLECTOR - PERSONAL TIME OFF   </v>
          </cell>
          <cell r="D249">
            <v>0</v>
          </cell>
        </row>
        <row r="250">
          <cell r="B250">
            <v>1172088</v>
          </cell>
          <cell r="C250" t="str">
            <v xml:space="preserve">ACCOUNTANT                      </v>
          </cell>
          <cell r="D250">
            <v>0</v>
          </cell>
        </row>
        <row r="251">
          <cell r="B251" t="str">
            <v xml:space="preserve">01-24-5109.1   </v>
          </cell>
          <cell r="C251" t="str">
            <v xml:space="preserve">ACCOUNTANT - SICK TIME OFF      </v>
          </cell>
          <cell r="D251">
            <v>0</v>
          </cell>
        </row>
        <row r="252">
          <cell r="B252" t="str">
            <v xml:space="preserve">01-24-5109.2   </v>
          </cell>
          <cell r="C252" t="str">
            <v xml:space="preserve">ACCOUNTANT - VACATION           </v>
          </cell>
          <cell r="D252">
            <v>0</v>
          </cell>
        </row>
        <row r="253">
          <cell r="B253" t="str">
            <v xml:space="preserve">01-24-5109.3   </v>
          </cell>
          <cell r="C253" t="str">
            <v xml:space="preserve">ACCOUNTANT - PERSONAL TIME OFF  </v>
          </cell>
          <cell r="D253">
            <v>0</v>
          </cell>
        </row>
        <row r="254">
          <cell r="B254">
            <v>1172453</v>
          </cell>
          <cell r="C254" t="str">
            <v xml:space="preserve">ASSIST COLLECTOR                </v>
          </cell>
          <cell r="D254">
            <v>0</v>
          </cell>
        </row>
        <row r="255">
          <cell r="B255">
            <v>1172818</v>
          </cell>
          <cell r="C255" t="str">
            <v xml:space="preserve">ADMIN. ASST./ACCT'G CLERK       </v>
          </cell>
          <cell r="D255">
            <v>4653.57</v>
          </cell>
        </row>
        <row r="256">
          <cell r="B256">
            <v>1173183</v>
          </cell>
          <cell r="C256" t="str">
            <v xml:space="preserve">FINANCE DIRECTOR                </v>
          </cell>
          <cell r="D256">
            <v>5125</v>
          </cell>
        </row>
        <row r="257">
          <cell r="B257">
            <v>1173549</v>
          </cell>
          <cell r="C257" t="str">
            <v xml:space="preserve">PAYROLL ERRORS                  </v>
          </cell>
          <cell r="D257">
            <v>0</v>
          </cell>
        </row>
        <row r="258">
          <cell r="B258">
            <v>1186332</v>
          </cell>
          <cell r="C258" t="str">
            <v xml:space="preserve">OVERTIME                        </v>
          </cell>
          <cell r="D258">
            <v>0</v>
          </cell>
        </row>
        <row r="259">
          <cell r="B259">
            <v>1187063</v>
          </cell>
          <cell r="C259" t="str">
            <v xml:space="preserve">EDUCATION INCENTIVE             </v>
          </cell>
          <cell r="D259">
            <v>0</v>
          </cell>
        </row>
        <row r="260">
          <cell r="B260">
            <v>1200942</v>
          </cell>
          <cell r="C260" t="str">
            <v xml:space="preserve">ADMINISTRATIVE CLERK            </v>
          </cell>
          <cell r="D260">
            <v>0</v>
          </cell>
        </row>
        <row r="261">
          <cell r="B261" t="str">
            <v xml:space="preserve">01-24-5188.1   </v>
          </cell>
          <cell r="C261" t="str">
            <v xml:space="preserve">ADMIN CLERK - SICK TIME OFF     </v>
          </cell>
          <cell r="D261">
            <v>0</v>
          </cell>
        </row>
        <row r="262">
          <cell r="B262" t="str">
            <v xml:space="preserve">01-24-5188.2   </v>
          </cell>
          <cell r="C262" t="str">
            <v xml:space="preserve">ADMIN CLERK - VACATION          </v>
          </cell>
          <cell r="D262">
            <v>0</v>
          </cell>
        </row>
        <row r="263">
          <cell r="B263" t="str">
            <v xml:space="preserve">01-24-5188.3   </v>
          </cell>
          <cell r="C263" t="str">
            <v xml:space="preserve">ADMIN CLERK - PERSONAL TIME OFF </v>
          </cell>
          <cell r="D263">
            <v>0</v>
          </cell>
        </row>
        <row r="264">
          <cell r="B264" t="str">
            <v xml:space="preserve">01-24-5188.4   </v>
          </cell>
          <cell r="C264" t="str">
            <v xml:space="preserve">ADMIN CLERK - HOLIDAY           </v>
          </cell>
          <cell r="D264">
            <v>0</v>
          </cell>
        </row>
        <row r="267">
          <cell r="B267">
            <v>1205691</v>
          </cell>
          <cell r="C267" t="str">
            <v xml:space="preserve">PROFESSIONAL SERVICES           </v>
          </cell>
          <cell r="D267">
            <v>150</v>
          </cell>
        </row>
        <row r="268">
          <cell r="B268">
            <v>1206056</v>
          </cell>
          <cell r="C268" t="str">
            <v xml:space="preserve">LEGAL/PROFESSNL SRVCS-VILL OFFS </v>
          </cell>
          <cell r="D268">
            <v>1218.75</v>
          </cell>
        </row>
        <row r="269">
          <cell r="B269" t="str">
            <v xml:space="preserve">01-24-5202.1   </v>
          </cell>
          <cell r="C269" t="str">
            <v xml:space="preserve">LITIGATION SETTLEMENTS          </v>
          </cell>
          <cell r="D269">
            <v>0</v>
          </cell>
        </row>
        <row r="270">
          <cell r="B270">
            <v>1206421</v>
          </cell>
          <cell r="C270" t="str">
            <v xml:space="preserve">ACCOUNTEMPS                     </v>
          </cell>
          <cell r="D270">
            <v>0</v>
          </cell>
        </row>
        <row r="271">
          <cell r="B271">
            <v>1206786</v>
          </cell>
          <cell r="C271" t="str">
            <v xml:space="preserve">AUDIT SERVICES - FINANCE        </v>
          </cell>
          <cell r="D271">
            <v>14495</v>
          </cell>
        </row>
        <row r="272">
          <cell r="B272" t="str">
            <v xml:space="preserve">01-24-5204.1   </v>
          </cell>
          <cell r="C272" t="str">
            <v xml:space="preserve">SPECIAL AUDIT ENGAGEMENT        </v>
          </cell>
          <cell r="D272">
            <v>0</v>
          </cell>
        </row>
        <row r="273">
          <cell r="B273">
            <v>1207152</v>
          </cell>
          <cell r="C273" t="str">
            <v xml:space="preserve">TELEPHONE                       </v>
          </cell>
          <cell r="D273">
            <v>1616.91</v>
          </cell>
        </row>
        <row r="274">
          <cell r="B274">
            <v>1208247</v>
          </cell>
          <cell r="C274" t="str">
            <v xml:space="preserve">BANK CHARGES - SERVICE FEES     </v>
          </cell>
          <cell r="D274">
            <v>275</v>
          </cell>
        </row>
        <row r="275">
          <cell r="B275">
            <v>1208978</v>
          </cell>
          <cell r="C275" t="str">
            <v xml:space="preserve">COMPUTER CONSULTANTS (LOCIS)    </v>
          </cell>
          <cell r="D275">
            <v>1877.01</v>
          </cell>
        </row>
        <row r="276">
          <cell r="B276" t="str">
            <v xml:space="preserve">01-24-5210.1   </v>
          </cell>
          <cell r="C276" t="str">
            <v xml:space="preserve">SPECIAL (LOCIS) CONSULTANT      </v>
          </cell>
          <cell r="D276">
            <v>0</v>
          </cell>
        </row>
        <row r="277">
          <cell r="B277">
            <v>1209343</v>
          </cell>
          <cell r="C277" t="str">
            <v xml:space="preserve">VEHICLE PROGRAM - 3rd MILLENIUM </v>
          </cell>
          <cell r="D277">
            <v>0</v>
          </cell>
        </row>
        <row r="278">
          <cell r="B278">
            <v>1209708</v>
          </cell>
          <cell r="C278" t="str">
            <v xml:space="preserve">INTERNET T-1 LINE               </v>
          </cell>
          <cell r="D278">
            <v>0</v>
          </cell>
        </row>
        <row r="279">
          <cell r="B279" t="str">
            <v xml:space="preserve">01-24-5212.1   </v>
          </cell>
          <cell r="C279" t="str">
            <v xml:space="preserve">IT CONSULTANTS                  </v>
          </cell>
          <cell r="D279">
            <v>0</v>
          </cell>
        </row>
        <row r="280">
          <cell r="B280">
            <v>1210439</v>
          </cell>
          <cell r="C280" t="str">
            <v xml:space="preserve">INSURANCE BROKERAGE FEE         </v>
          </cell>
          <cell r="D280">
            <v>0</v>
          </cell>
        </row>
        <row r="281">
          <cell r="B281">
            <v>1210804</v>
          </cell>
          <cell r="C281" t="str">
            <v xml:space="preserve">INSURANCE - LIFE                </v>
          </cell>
          <cell r="D281">
            <v>0</v>
          </cell>
        </row>
        <row r="282">
          <cell r="B282">
            <v>1211535</v>
          </cell>
          <cell r="C282" t="str">
            <v xml:space="preserve">GENERAL LIABILITY INSURANCE     </v>
          </cell>
          <cell r="D282">
            <v>0</v>
          </cell>
        </row>
        <row r="283">
          <cell r="B283">
            <v>1211900</v>
          </cell>
          <cell r="C283" t="str">
            <v xml:space="preserve">AUTOMOBILE INSURANCE            </v>
          </cell>
          <cell r="D283">
            <v>0</v>
          </cell>
        </row>
        <row r="284">
          <cell r="B284">
            <v>1212265</v>
          </cell>
          <cell r="C284" t="str">
            <v xml:space="preserve">WORKER'S COMPENSATION INS       </v>
          </cell>
          <cell r="D284">
            <v>0</v>
          </cell>
        </row>
        <row r="285">
          <cell r="B285">
            <v>1212630</v>
          </cell>
          <cell r="C285" t="str">
            <v xml:space="preserve">BAD DEBT EXPENSE                </v>
          </cell>
          <cell r="D285">
            <v>0</v>
          </cell>
        </row>
        <row r="286">
          <cell r="B286">
            <v>1212996</v>
          </cell>
          <cell r="C286" t="str">
            <v xml:space="preserve">INSURANCE - EYE CARE            </v>
          </cell>
          <cell r="D286">
            <v>0</v>
          </cell>
        </row>
        <row r="287">
          <cell r="B287">
            <v>1213361</v>
          </cell>
          <cell r="C287" t="str">
            <v xml:space="preserve">INSURANCE - DRUG CARD           </v>
          </cell>
          <cell r="D287">
            <v>0</v>
          </cell>
        </row>
        <row r="288">
          <cell r="B288">
            <v>1214091</v>
          </cell>
          <cell r="C288" t="str">
            <v xml:space="preserve">WELLNESS EXAMINATION            </v>
          </cell>
          <cell r="D288">
            <v>0</v>
          </cell>
        </row>
        <row r="289">
          <cell r="B289">
            <v>1214822</v>
          </cell>
          <cell r="C289" t="str">
            <v xml:space="preserve">LEASE PURCHASE DISBURSEMENT-NBD </v>
          </cell>
          <cell r="D289">
            <v>0</v>
          </cell>
        </row>
        <row r="290">
          <cell r="B290">
            <v>1221396</v>
          </cell>
          <cell r="C290" t="str">
            <v xml:space="preserve">REPAIR/MAINT. - OFFICE EQUIP.   </v>
          </cell>
          <cell r="D290">
            <v>0</v>
          </cell>
        </row>
        <row r="291">
          <cell r="B291">
            <v>1221762</v>
          </cell>
          <cell r="C291" t="str">
            <v xml:space="preserve">REPAIR/MAINT. - COMPUTERS       </v>
          </cell>
          <cell r="D291">
            <v>0</v>
          </cell>
        </row>
        <row r="292">
          <cell r="B292">
            <v>1224684</v>
          </cell>
          <cell r="C292" t="str">
            <v xml:space="preserve">SEMINARS/CONFERENCES            </v>
          </cell>
          <cell r="D292">
            <v>0</v>
          </cell>
        </row>
        <row r="293">
          <cell r="B293">
            <v>1225414</v>
          </cell>
          <cell r="C293" t="str">
            <v xml:space="preserve">TRAVEL/EXPENSES                 </v>
          </cell>
          <cell r="D293">
            <v>0</v>
          </cell>
        </row>
        <row r="294">
          <cell r="B294">
            <v>1229067</v>
          </cell>
          <cell r="C294" t="str">
            <v xml:space="preserve">PAYROLL SERVICES                </v>
          </cell>
          <cell r="D294">
            <v>0</v>
          </cell>
        </row>
        <row r="295">
          <cell r="B295">
            <v>1230893</v>
          </cell>
          <cell r="C295" t="str">
            <v xml:space="preserve">NEWSPAPER NOTICES               </v>
          </cell>
          <cell r="D295">
            <v>0</v>
          </cell>
        </row>
        <row r="296">
          <cell r="B296">
            <v>1231258</v>
          </cell>
          <cell r="C296" t="str">
            <v xml:space="preserve">DUES &amp; PUBLICATIONS             </v>
          </cell>
          <cell r="D296">
            <v>0</v>
          </cell>
        </row>
        <row r="297">
          <cell r="B297">
            <v>1231623</v>
          </cell>
          <cell r="C297" t="str">
            <v xml:space="preserve">POSTAGE                         </v>
          </cell>
          <cell r="D297">
            <v>1221.21</v>
          </cell>
        </row>
        <row r="298">
          <cell r="B298">
            <v>1231989</v>
          </cell>
          <cell r="C298" t="str">
            <v xml:space="preserve">VENDING MACHINE DECALS          </v>
          </cell>
          <cell r="D298">
            <v>0</v>
          </cell>
        </row>
        <row r="299">
          <cell r="B299">
            <v>1232354</v>
          </cell>
          <cell r="C299" t="str">
            <v xml:space="preserve">LIBRARY IL RT PYMTS             </v>
          </cell>
          <cell r="D299">
            <v>0</v>
          </cell>
        </row>
        <row r="300">
          <cell r="B300">
            <v>1232719</v>
          </cell>
          <cell r="C300" t="str">
            <v xml:space="preserve">EMPLOYEE HEALTH CARE PLAN       </v>
          </cell>
          <cell r="D300">
            <v>637.96</v>
          </cell>
        </row>
        <row r="301">
          <cell r="B301" t="str">
            <v xml:space="preserve">01-24-5275.1   </v>
          </cell>
          <cell r="C301" t="str">
            <v xml:space="preserve">EMPLOYEE DRUG CARD INSURANCE    </v>
          </cell>
          <cell r="D301">
            <v>0</v>
          </cell>
        </row>
        <row r="302">
          <cell r="B302" t="str">
            <v xml:space="preserve">01-24-5275.2   </v>
          </cell>
          <cell r="C302" t="str">
            <v xml:space="preserve">EMPLOYEE LIFE INSURANCE         </v>
          </cell>
          <cell r="D302">
            <v>8.5</v>
          </cell>
        </row>
        <row r="303">
          <cell r="B303" t="str">
            <v xml:space="preserve">01-24-5275.3   </v>
          </cell>
          <cell r="C303" t="str">
            <v xml:space="preserve">EMPLOYEE VISION INSURANCE       </v>
          </cell>
          <cell r="D303">
            <v>7.47</v>
          </cell>
        </row>
        <row r="304">
          <cell r="B304" t="str">
            <v xml:space="preserve">01-24-5275.4   </v>
          </cell>
          <cell r="C304" t="str">
            <v xml:space="preserve">DENTAL INSURANCE - 7/1/06       </v>
          </cell>
          <cell r="D304">
            <v>30.01</v>
          </cell>
        </row>
        <row r="305">
          <cell r="B305">
            <v>1233084</v>
          </cell>
          <cell r="C305" t="str">
            <v xml:space="preserve">RETIREE HEALTH CARE PLAN        </v>
          </cell>
          <cell r="D305">
            <v>0</v>
          </cell>
        </row>
        <row r="306">
          <cell r="B306" t="str">
            <v xml:space="preserve">01-24-5276.1   </v>
          </cell>
          <cell r="C306" t="str">
            <v xml:space="preserve">RETIREE DRUG CARD INSURANCE     </v>
          </cell>
          <cell r="D306">
            <v>0</v>
          </cell>
        </row>
        <row r="307">
          <cell r="B307" t="str">
            <v xml:space="preserve">01-24-5276.4   </v>
          </cell>
          <cell r="C307" t="str">
            <v xml:space="preserve">RETIREE DENTAL INS - 7/1/06     </v>
          </cell>
          <cell r="D307">
            <v>0</v>
          </cell>
        </row>
        <row r="308">
          <cell r="B308">
            <v>1238198</v>
          </cell>
          <cell r="C308" t="str">
            <v xml:space="preserve">OTHER CONTRACTUAL               </v>
          </cell>
          <cell r="D308">
            <v>0</v>
          </cell>
        </row>
        <row r="311">
          <cell r="B311">
            <v>1247693</v>
          </cell>
          <cell r="C311" t="str">
            <v xml:space="preserve">OFFICE SUPPLIES                 </v>
          </cell>
          <cell r="D311">
            <v>3478.15</v>
          </cell>
        </row>
        <row r="312">
          <cell r="B312" t="str">
            <v xml:space="preserve">01-24-5316.1   </v>
          </cell>
          <cell r="C312" t="str">
            <v xml:space="preserve">OFFICE MAX SETTLEMENT           </v>
          </cell>
          <cell r="D312">
            <v>0</v>
          </cell>
        </row>
        <row r="313">
          <cell r="B313">
            <v>1248789</v>
          </cell>
          <cell r="C313" t="str">
            <v xml:space="preserve">COMPUTER FORMS/SUPPLIES (LOCIS) </v>
          </cell>
          <cell r="D313">
            <v>0</v>
          </cell>
        </row>
        <row r="314">
          <cell r="B314">
            <v>1252442</v>
          </cell>
          <cell r="C314" t="str">
            <v xml:space="preserve">DOG &amp; CAT TAGS                  </v>
          </cell>
          <cell r="D314">
            <v>0</v>
          </cell>
        </row>
        <row r="315">
          <cell r="B315">
            <v>1252807</v>
          </cell>
          <cell r="C315" t="str">
            <v xml:space="preserve">VEHICLE TAGS &amp; APPLICATIONS     </v>
          </cell>
          <cell r="D315">
            <v>0</v>
          </cell>
        </row>
        <row r="318">
          <cell r="B318">
            <v>1282391</v>
          </cell>
          <cell r="C318" t="str">
            <v xml:space="preserve">OFFICE EQUIPMENT                </v>
          </cell>
          <cell r="D318">
            <v>787.91</v>
          </cell>
        </row>
        <row r="319">
          <cell r="B319">
            <v>1283122</v>
          </cell>
          <cell r="C319" t="str">
            <v xml:space="preserve">COMPUTER HARDWARE/SOFTWARE      </v>
          </cell>
          <cell r="D319">
            <v>0</v>
          </cell>
        </row>
        <row r="320">
          <cell r="B320">
            <v>1283487</v>
          </cell>
          <cell r="C320" t="str">
            <v xml:space="preserve">BROADVIEW WEB PAGE              </v>
          </cell>
          <cell r="D320">
            <v>0</v>
          </cell>
        </row>
        <row r="321">
          <cell r="B321">
            <v>1284217</v>
          </cell>
          <cell r="C321" t="str">
            <v xml:space="preserve">TRUSTEE FEES                    </v>
          </cell>
          <cell r="D321">
            <v>0</v>
          </cell>
        </row>
        <row r="324">
          <cell r="B324">
            <v>1316724</v>
          </cell>
          <cell r="C324" t="str">
            <v xml:space="preserve">CONTINGENCY                     </v>
          </cell>
          <cell r="D324">
            <v>500</v>
          </cell>
        </row>
        <row r="325">
          <cell r="B325">
            <v>1318550</v>
          </cell>
          <cell r="C325" t="str">
            <v xml:space="preserve">ADVANCES                        </v>
          </cell>
          <cell r="D325">
            <v>0</v>
          </cell>
        </row>
        <row r="326">
          <cell r="B326">
            <v>1406209</v>
          </cell>
          <cell r="C326" t="str">
            <v xml:space="preserve">DEBT SERVICE - PRINCIPAL        </v>
          </cell>
          <cell r="D326">
            <v>0</v>
          </cell>
        </row>
        <row r="327">
          <cell r="B327">
            <v>1406574</v>
          </cell>
          <cell r="C327" t="str">
            <v xml:space="preserve">DEBT SERVICE - INTEREST         </v>
          </cell>
          <cell r="D327">
            <v>0</v>
          </cell>
        </row>
        <row r="332">
          <cell r="B332">
            <v>1201309</v>
          </cell>
          <cell r="C332" t="str">
            <v xml:space="preserve">CUSTODIAL SERVICES              </v>
          </cell>
          <cell r="D332">
            <v>2504</v>
          </cell>
        </row>
        <row r="335">
          <cell r="B335">
            <v>1207883</v>
          </cell>
          <cell r="C335" t="str">
            <v xml:space="preserve">BUILDING - DECORATIONS          </v>
          </cell>
          <cell r="D335">
            <v>0</v>
          </cell>
        </row>
        <row r="336">
          <cell r="B336">
            <v>1210075</v>
          </cell>
          <cell r="C336" t="str">
            <v xml:space="preserve">INSURANCE - BUILDINGS           </v>
          </cell>
          <cell r="D336">
            <v>0</v>
          </cell>
        </row>
        <row r="337">
          <cell r="B337">
            <v>1211536</v>
          </cell>
          <cell r="C337" t="str">
            <v xml:space="preserve">LIABILITY INSURANCE             </v>
          </cell>
          <cell r="D337">
            <v>0</v>
          </cell>
        </row>
        <row r="338">
          <cell r="B338">
            <v>1211901</v>
          </cell>
          <cell r="C338" t="str">
            <v xml:space="preserve">VEHICLE INSURANCE               </v>
          </cell>
          <cell r="D338">
            <v>0</v>
          </cell>
        </row>
        <row r="339">
          <cell r="B339">
            <v>1212266</v>
          </cell>
          <cell r="C339" t="str">
            <v xml:space="preserve">WORKMENS COMPENSATION INSURANCE </v>
          </cell>
          <cell r="D339">
            <v>0</v>
          </cell>
        </row>
        <row r="340">
          <cell r="B340">
            <v>1219936</v>
          </cell>
          <cell r="C340" t="str">
            <v xml:space="preserve">R &amp; M - BUILDINGS               </v>
          </cell>
          <cell r="D340">
            <v>588.79999999999995</v>
          </cell>
        </row>
        <row r="341">
          <cell r="B341">
            <v>1220302</v>
          </cell>
          <cell r="C341" t="str">
            <v xml:space="preserve">R &amp; M - GROUNDS                 </v>
          </cell>
          <cell r="D341">
            <v>0</v>
          </cell>
        </row>
        <row r="342">
          <cell r="B342">
            <v>1232720</v>
          </cell>
          <cell r="C342" t="str">
            <v xml:space="preserve">EMPLOYEE HEALTH CARE PLAN       </v>
          </cell>
          <cell r="D342">
            <v>1493.78</v>
          </cell>
        </row>
        <row r="343">
          <cell r="B343" t="str">
            <v xml:space="preserve">01-25-5275.1   </v>
          </cell>
          <cell r="C343" t="str">
            <v xml:space="preserve">EMPLOYEE DRUG CARD INSURANCE    </v>
          </cell>
          <cell r="D343">
            <v>0</v>
          </cell>
        </row>
        <row r="344">
          <cell r="B344" t="str">
            <v xml:space="preserve">01-25-5275.2   </v>
          </cell>
          <cell r="C344" t="str">
            <v xml:space="preserve">EMPLOYEE LIFE INSURANCE         </v>
          </cell>
          <cell r="D344">
            <v>0</v>
          </cell>
        </row>
        <row r="345">
          <cell r="B345" t="str">
            <v xml:space="preserve">01-25-5275.3   </v>
          </cell>
          <cell r="C345" t="str">
            <v xml:space="preserve">EMPLOYEE VISION INSURANCE       </v>
          </cell>
          <cell r="D345">
            <v>14.21</v>
          </cell>
        </row>
        <row r="346">
          <cell r="B346" t="str">
            <v xml:space="preserve">01-25-5275.4   </v>
          </cell>
          <cell r="C346" t="str">
            <v xml:space="preserve">DENTAL INSURANCE - 7/1/06       </v>
          </cell>
          <cell r="D346">
            <v>82.48</v>
          </cell>
        </row>
        <row r="347">
          <cell r="B347">
            <v>1233085</v>
          </cell>
          <cell r="C347" t="str">
            <v xml:space="preserve">RETIREE HEALTH CARE PLAN        </v>
          </cell>
          <cell r="D347">
            <v>0</v>
          </cell>
        </row>
        <row r="348">
          <cell r="B348" t="str">
            <v xml:space="preserve">01-25-5276.1   </v>
          </cell>
          <cell r="C348" t="str">
            <v xml:space="preserve">RETIREE DRUG CARD INSURANCE     </v>
          </cell>
          <cell r="D348">
            <v>0</v>
          </cell>
        </row>
        <row r="349">
          <cell r="B349" t="str">
            <v xml:space="preserve">01-25-5276.4   </v>
          </cell>
          <cell r="C349" t="str">
            <v xml:space="preserve">RETIREE DENTAL INS - 7/1/06     </v>
          </cell>
          <cell r="D349">
            <v>0</v>
          </cell>
        </row>
        <row r="350">
          <cell r="B350">
            <v>1233816</v>
          </cell>
          <cell r="C350" t="str">
            <v xml:space="preserve">JANITORIAL SERVICES             </v>
          </cell>
          <cell r="D350">
            <v>0</v>
          </cell>
        </row>
        <row r="351">
          <cell r="B351">
            <v>1236007</v>
          </cell>
          <cell r="C351" t="str">
            <v xml:space="preserve">EMERGENCY POWER FUEL(GENERATOR) </v>
          </cell>
          <cell r="D351">
            <v>0</v>
          </cell>
        </row>
        <row r="352">
          <cell r="B352">
            <v>1238199</v>
          </cell>
          <cell r="C352" t="str">
            <v xml:space="preserve">OTHER CONTRACTUAL               </v>
          </cell>
          <cell r="D352">
            <v>0</v>
          </cell>
        </row>
        <row r="355">
          <cell r="B355">
            <v>1243311</v>
          </cell>
          <cell r="C355" t="str">
            <v xml:space="preserve">FUEL FOR HEATING                </v>
          </cell>
          <cell r="D355">
            <v>0</v>
          </cell>
        </row>
        <row r="356">
          <cell r="B356">
            <v>1246233</v>
          </cell>
          <cell r="C356" t="str">
            <v xml:space="preserve">SUPPLIES - JANITORIAL           </v>
          </cell>
          <cell r="D356">
            <v>0</v>
          </cell>
        </row>
        <row r="359">
          <cell r="B359">
            <v>1286045</v>
          </cell>
          <cell r="C359" t="str">
            <v xml:space="preserve">DEMOLITION-OLD VILLAGE BLDG     </v>
          </cell>
          <cell r="D359">
            <v>0</v>
          </cell>
        </row>
        <row r="362">
          <cell r="B362">
            <v>1316725</v>
          </cell>
          <cell r="C362" t="str">
            <v xml:space="preserve">CONTINGENCY                     </v>
          </cell>
          <cell r="D362">
            <v>0</v>
          </cell>
        </row>
        <row r="367">
          <cell r="B367">
            <v>1173916</v>
          </cell>
          <cell r="C367" t="str">
            <v xml:space="preserve">VILLAGE PROSECUTOR              </v>
          </cell>
          <cell r="D367">
            <v>0</v>
          </cell>
        </row>
        <row r="370">
          <cell r="B370">
            <v>1205693</v>
          </cell>
          <cell r="C370" t="str">
            <v xml:space="preserve">PROFESSIONAL SERVICES           </v>
          </cell>
          <cell r="D370">
            <v>0</v>
          </cell>
        </row>
        <row r="371">
          <cell r="B371">
            <v>1206058</v>
          </cell>
          <cell r="C371" t="str">
            <v xml:space="preserve">LEGAL SERVICES                  </v>
          </cell>
          <cell r="D371">
            <v>0</v>
          </cell>
        </row>
        <row r="372">
          <cell r="B372">
            <v>1206423</v>
          </cell>
          <cell r="C372" t="str">
            <v xml:space="preserve">OTHER CONTRACTUAL               </v>
          </cell>
          <cell r="D372">
            <v>0</v>
          </cell>
        </row>
        <row r="373">
          <cell r="B373">
            <v>1224686</v>
          </cell>
          <cell r="C373" t="str">
            <v xml:space="preserve">SEMINARS/CONFERENCES            </v>
          </cell>
          <cell r="D373">
            <v>0</v>
          </cell>
        </row>
        <row r="374">
          <cell r="B374">
            <v>1231260</v>
          </cell>
          <cell r="C374" t="str">
            <v xml:space="preserve">PUBLICATIONS OF LEGAL NOTICES   </v>
          </cell>
          <cell r="D374">
            <v>0</v>
          </cell>
        </row>
        <row r="375">
          <cell r="B375" t="str">
            <v xml:space="preserve">01-26-5275.1   </v>
          </cell>
          <cell r="C375" t="str">
            <v xml:space="preserve">EMPLOYEE DRUG CARD INSURANCE    </v>
          </cell>
          <cell r="D375">
            <v>0</v>
          </cell>
        </row>
        <row r="378">
          <cell r="B378">
            <v>1316726</v>
          </cell>
          <cell r="C378" t="str">
            <v xml:space="preserve">CONTINGENCY                     </v>
          </cell>
          <cell r="D378">
            <v>0</v>
          </cell>
        </row>
        <row r="383">
          <cell r="B383">
            <v>1186338</v>
          </cell>
          <cell r="C383" t="str">
            <v xml:space="preserve">OVERTIME                        </v>
          </cell>
          <cell r="D383">
            <v>0</v>
          </cell>
        </row>
        <row r="384">
          <cell r="B384">
            <v>1187069</v>
          </cell>
          <cell r="C384" t="str">
            <v xml:space="preserve">EDUCATION INCENTIVE             </v>
          </cell>
          <cell r="D384">
            <v>0</v>
          </cell>
        </row>
        <row r="385">
          <cell r="B385">
            <v>1200948</v>
          </cell>
          <cell r="C385" t="str">
            <v xml:space="preserve">ADMINISTRATIVE CLERK            </v>
          </cell>
          <cell r="D385">
            <v>0</v>
          </cell>
        </row>
        <row r="386">
          <cell r="B386" t="str">
            <v xml:space="preserve">01-30-5188.1   </v>
          </cell>
          <cell r="C386" t="str">
            <v xml:space="preserve">ADMIN CLERK - SICK TIME OFF     </v>
          </cell>
          <cell r="D386">
            <v>0</v>
          </cell>
        </row>
        <row r="387">
          <cell r="B387" t="str">
            <v xml:space="preserve">01-30-5188.2   </v>
          </cell>
          <cell r="C387" t="str">
            <v xml:space="preserve">ADMIN CLERK - VACATION          </v>
          </cell>
          <cell r="D387">
            <v>0</v>
          </cell>
        </row>
        <row r="388">
          <cell r="B388" t="str">
            <v xml:space="preserve">01-30-5188.3   </v>
          </cell>
          <cell r="C388" t="str">
            <v xml:space="preserve">ADMIN CLERK - PERSONAL TIME OFF </v>
          </cell>
          <cell r="D388">
            <v>0</v>
          </cell>
        </row>
        <row r="389">
          <cell r="B389" t="str">
            <v xml:space="preserve">01-30-5188.4   </v>
          </cell>
          <cell r="C389" t="str">
            <v xml:space="preserve">ADMIN CLERK - HOLIDAY           </v>
          </cell>
          <cell r="D389">
            <v>0</v>
          </cell>
        </row>
        <row r="392">
          <cell r="B392">
            <v>1207158</v>
          </cell>
          <cell r="C392" t="str">
            <v xml:space="preserve">TELEPHONE                       </v>
          </cell>
          <cell r="D392">
            <v>0</v>
          </cell>
        </row>
        <row r="393">
          <cell r="B393">
            <v>1211175</v>
          </cell>
          <cell r="C393" t="str">
            <v xml:space="preserve">OFFICIAL BOND                   </v>
          </cell>
          <cell r="D393">
            <v>0</v>
          </cell>
        </row>
        <row r="394">
          <cell r="B394">
            <v>1214097</v>
          </cell>
          <cell r="C394" t="str">
            <v xml:space="preserve">WELLNESS EXAMINATIONS           </v>
          </cell>
          <cell r="D394">
            <v>0</v>
          </cell>
        </row>
        <row r="395">
          <cell r="B395">
            <v>1224690</v>
          </cell>
          <cell r="C395" t="str">
            <v xml:space="preserve">SEMINARS/CONFERENCE             </v>
          </cell>
          <cell r="D395">
            <v>0</v>
          </cell>
        </row>
        <row r="396">
          <cell r="B396">
            <v>1225420</v>
          </cell>
          <cell r="C396" t="str">
            <v xml:space="preserve">TRAVEL/EXPENSE                  </v>
          </cell>
          <cell r="D396">
            <v>0</v>
          </cell>
        </row>
        <row r="397">
          <cell r="B397">
            <v>1229803</v>
          </cell>
          <cell r="C397" t="str">
            <v xml:space="preserve">R &amp; M COPIER                    </v>
          </cell>
          <cell r="D397">
            <v>0</v>
          </cell>
        </row>
        <row r="398">
          <cell r="B398">
            <v>1230899</v>
          </cell>
          <cell r="C398" t="str">
            <v xml:space="preserve">NEWSPAPER NOTICES               </v>
          </cell>
          <cell r="D398">
            <v>0</v>
          </cell>
        </row>
        <row r="399">
          <cell r="B399">
            <v>1231264</v>
          </cell>
          <cell r="C399" t="str">
            <v xml:space="preserve">DUES &amp; PUBLICATIONS             </v>
          </cell>
          <cell r="D399">
            <v>0</v>
          </cell>
        </row>
        <row r="400">
          <cell r="B400">
            <v>1231629</v>
          </cell>
          <cell r="C400" t="str">
            <v xml:space="preserve">POSTAGE                         </v>
          </cell>
          <cell r="D400">
            <v>0</v>
          </cell>
        </row>
        <row r="401">
          <cell r="B401">
            <v>1232725</v>
          </cell>
          <cell r="C401" t="str">
            <v xml:space="preserve">EMPLOYEE HEALTH CARE PLAN       </v>
          </cell>
          <cell r="D401">
            <v>0</v>
          </cell>
        </row>
        <row r="402">
          <cell r="B402" t="str">
            <v xml:space="preserve">01-30-5275.1   </v>
          </cell>
          <cell r="C402" t="str">
            <v xml:space="preserve">EMPLOYEE DRUG CARD INSURANCE    </v>
          </cell>
          <cell r="D402">
            <v>0</v>
          </cell>
        </row>
        <row r="403">
          <cell r="B403" t="str">
            <v xml:space="preserve">01-30-5275.2   </v>
          </cell>
          <cell r="C403" t="str">
            <v xml:space="preserve">EMPLOYEE LIFE INSURANCE         </v>
          </cell>
          <cell r="D403">
            <v>0</v>
          </cell>
        </row>
        <row r="404">
          <cell r="B404" t="str">
            <v xml:space="preserve">01-30-5275.3   </v>
          </cell>
          <cell r="C404" t="str">
            <v xml:space="preserve">EMPLOYEE VISION INSURANCE       </v>
          </cell>
          <cell r="D404">
            <v>0</v>
          </cell>
        </row>
        <row r="405">
          <cell r="B405">
            <v>1233090</v>
          </cell>
          <cell r="C405" t="str">
            <v xml:space="preserve">RETIREE HEALTH CARE PLAN        </v>
          </cell>
          <cell r="D405">
            <v>0</v>
          </cell>
        </row>
        <row r="406">
          <cell r="B406">
            <v>1236378</v>
          </cell>
          <cell r="C406" t="str">
            <v xml:space="preserve">COMPUTER MAPPING SYSTEM         </v>
          </cell>
          <cell r="D406">
            <v>0</v>
          </cell>
        </row>
        <row r="407">
          <cell r="B407">
            <v>1238204</v>
          </cell>
          <cell r="C407" t="str">
            <v xml:space="preserve">OTHER CONTRACTUAL               </v>
          </cell>
          <cell r="D407">
            <v>0</v>
          </cell>
        </row>
        <row r="410">
          <cell r="B410">
            <v>1247699</v>
          </cell>
          <cell r="C410" t="str">
            <v xml:space="preserve">OFFICE SUPPLIES                 </v>
          </cell>
          <cell r="D410">
            <v>0</v>
          </cell>
        </row>
        <row r="413">
          <cell r="B413">
            <v>1282397</v>
          </cell>
          <cell r="C413" t="str">
            <v xml:space="preserve">OFFICE EQUIPMENT                </v>
          </cell>
          <cell r="D413">
            <v>0</v>
          </cell>
        </row>
        <row r="416">
          <cell r="B416">
            <v>1316730</v>
          </cell>
          <cell r="C416" t="str">
            <v xml:space="preserve">CONTINGENCY                     </v>
          </cell>
          <cell r="D416">
            <v>0</v>
          </cell>
        </row>
        <row r="417">
          <cell r="B417">
            <v>1320382</v>
          </cell>
          <cell r="C417" t="str">
            <v xml:space="preserve">DUMMY ACCOUNT FOR ADVANCES      </v>
          </cell>
          <cell r="D417">
            <v>0</v>
          </cell>
        </row>
        <row r="418">
          <cell r="B418" t="str">
            <v xml:space="preserve">01-4061.3      </v>
          </cell>
          <cell r="C418" t="str">
            <v xml:space="preserve">MADDEN-HOSP BILLING             </v>
          </cell>
          <cell r="D418">
            <v>0</v>
          </cell>
        </row>
        <row r="423">
          <cell r="B423" t="str">
            <v xml:space="preserve">01-41-5126     </v>
          </cell>
          <cell r="C423" t="str">
            <v xml:space="preserve">BUILDING COMMISSIONER           </v>
          </cell>
          <cell r="D423">
            <v>8034</v>
          </cell>
        </row>
        <row r="424">
          <cell r="B424" t="str">
            <v xml:space="preserve">01-41-5126.1   </v>
          </cell>
          <cell r="C424" t="str">
            <v xml:space="preserve">BLDG COMM. - SICK TIME OFF      </v>
          </cell>
          <cell r="D424">
            <v>0</v>
          </cell>
        </row>
        <row r="425">
          <cell r="B425" t="str">
            <v xml:space="preserve">01-41-5126.2   </v>
          </cell>
          <cell r="C425" t="str">
            <v xml:space="preserve">BLDG COMM. - VACATION           </v>
          </cell>
          <cell r="D425">
            <v>0</v>
          </cell>
        </row>
        <row r="426">
          <cell r="B426" t="str">
            <v xml:space="preserve">01-41-5126.3   </v>
          </cell>
          <cell r="C426" t="str">
            <v xml:space="preserve">BLDG COMM. - PERSONAL TIME OFF  </v>
          </cell>
          <cell r="D426">
            <v>0</v>
          </cell>
        </row>
        <row r="427">
          <cell r="B427" t="str">
            <v xml:space="preserve">01-41-5127     </v>
          </cell>
          <cell r="C427" t="str">
            <v xml:space="preserve">ZONING COORDINATOR              </v>
          </cell>
          <cell r="D427">
            <v>0</v>
          </cell>
        </row>
        <row r="428">
          <cell r="B428" t="str">
            <v xml:space="preserve">01-41-5128     </v>
          </cell>
          <cell r="C428" t="str">
            <v xml:space="preserve">INSPECTOR - PLUMBING            </v>
          </cell>
          <cell r="D428">
            <v>0</v>
          </cell>
        </row>
        <row r="429">
          <cell r="B429" t="str">
            <v xml:space="preserve">01-41-5129     </v>
          </cell>
          <cell r="C429" t="str">
            <v xml:space="preserve">INSPECTOR - ELECTRICAL          </v>
          </cell>
          <cell r="D429">
            <v>0</v>
          </cell>
        </row>
        <row r="430">
          <cell r="B430" t="str">
            <v xml:space="preserve">01-41-5130     </v>
          </cell>
          <cell r="C430" t="str">
            <v xml:space="preserve">INSPECTOR - BUILDING            </v>
          </cell>
          <cell r="D430">
            <v>3293.46</v>
          </cell>
        </row>
        <row r="431">
          <cell r="B431" t="str">
            <v xml:space="preserve">01-41-5130.1   </v>
          </cell>
          <cell r="C431" t="str">
            <v xml:space="preserve">INSPECT BLDG - SICK TIME OFF    </v>
          </cell>
          <cell r="D431">
            <v>0</v>
          </cell>
        </row>
        <row r="432">
          <cell r="B432" t="str">
            <v xml:space="preserve">01-41-5130.2   </v>
          </cell>
          <cell r="C432" t="str">
            <v xml:space="preserve">INSPECT BLDG - VACATION         </v>
          </cell>
          <cell r="D432">
            <v>0</v>
          </cell>
        </row>
        <row r="433">
          <cell r="B433" t="str">
            <v xml:space="preserve">01-41-5130.3   </v>
          </cell>
          <cell r="C433" t="str">
            <v>INSPECT BLDG - PERSONAL TIME OFF</v>
          </cell>
          <cell r="D433">
            <v>0</v>
          </cell>
        </row>
        <row r="434">
          <cell r="B434" t="str">
            <v xml:space="preserve">01-41-5131     </v>
          </cell>
          <cell r="C434" t="str">
            <v xml:space="preserve">INSPECTOR - ELEVATOR            </v>
          </cell>
          <cell r="D434">
            <v>0</v>
          </cell>
        </row>
        <row r="435">
          <cell r="B435" t="str">
            <v xml:space="preserve">01-41-5132     </v>
          </cell>
          <cell r="C435" t="str">
            <v xml:space="preserve">COMMUNITY SVS OFFICER - BLDG    </v>
          </cell>
          <cell r="D435">
            <v>0</v>
          </cell>
        </row>
        <row r="436">
          <cell r="B436" t="str">
            <v xml:space="preserve">01-41-5133     </v>
          </cell>
          <cell r="C436" t="str">
            <v xml:space="preserve">INSPECTOR - SIGN                </v>
          </cell>
          <cell r="D436">
            <v>0</v>
          </cell>
        </row>
        <row r="437">
          <cell r="B437" t="str">
            <v xml:space="preserve">01-41-5145     </v>
          </cell>
          <cell r="C437" t="str">
            <v xml:space="preserve">GRANT WRITER                    </v>
          </cell>
          <cell r="D437">
            <v>0</v>
          </cell>
        </row>
        <row r="438">
          <cell r="B438" t="str">
            <v xml:space="preserve">01-41-5148     </v>
          </cell>
          <cell r="C438" t="str">
            <v xml:space="preserve">OVERTIME                        </v>
          </cell>
          <cell r="D438">
            <v>0</v>
          </cell>
        </row>
        <row r="439">
          <cell r="B439" t="str">
            <v xml:space="preserve">01-41-5161     </v>
          </cell>
          <cell r="C439" t="str">
            <v xml:space="preserve">EXTERIOR HOUSE INSPECTORS       </v>
          </cell>
          <cell r="D439">
            <v>0</v>
          </cell>
        </row>
        <row r="440">
          <cell r="B440" t="str">
            <v xml:space="preserve">01-41-5188     </v>
          </cell>
          <cell r="C440" t="str">
            <v xml:space="preserve">ADMINISTRATIVE CLERK            </v>
          </cell>
          <cell r="D440">
            <v>6378.52</v>
          </cell>
        </row>
        <row r="441">
          <cell r="B441" t="str">
            <v xml:space="preserve">01-41-5188.1   </v>
          </cell>
          <cell r="C441" t="str">
            <v xml:space="preserve">ADMIN. CLERK - SICK TIME OFF    </v>
          </cell>
          <cell r="D441">
            <v>769.23</v>
          </cell>
        </row>
        <row r="442">
          <cell r="B442" t="str">
            <v xml:space="preserve">01-41-5188.2   </v>
          </cell>
          <cell r="C442" t="str">
            <v xml:space="preserve">ADMIN. CLERK - VACATION         </v>
          </cell>
          <cell r="D442">
            <v>0</v>
          </cell>
        </row>
        <row r="443">
          <cell r="B443" t="str">
            <v xml:space="preserve">01-41-5188.3   </v>
          </cell>
          <cell r="C443" t="str">
            <v>ADMIN. CLERK - PERSONAL TIME OFF</v>
          </cell>
          <cell r="D443">
            <v>0</v>
          </cell>
        </row>
        <row r="446">
          <cell r="B446" t="str">
            <v xml:space="preserve">01-41-5201     </v>
          </cell>
          <cell r="C446" t="str">
            <v xml:space="preserve">PROFESSIONAL SERVICES           </v>
          </cell>
          <cell r="D446">
            <v>1645</v>
          </cell>
        </row>
        <row r="447">
          <cell r="B447" t="str">
            <v xml:space="preserve">01-41-5201.1   </v>
          </cell>
          <cell r="C447" t="str">
            <v>HEARING OFFICER ATTORNEY BLDINGS</v>
          </cell>
          <cell r="D447">
            <v>0</v>
          </cell>
        </row>
        <row r="448">
          <cell r="B448" t="str">
            <v xml:space="preserve">01-41-5202     </v>
          </cell>
          <cell r="C448" t="str">
            <v xml:space="preserve">LEGAL SERVICES                  </v>
          </cell>
          <cell r="D448">
            <v>2876.25</v>
          </cell>
        </row>
        <row r="449">
          <cell r="B449" t="str">
            <v xml:space="preserve">01-41-5202.1   </v>
          </cell>
          <cell r="C449" t="str">
            <v xml:space="preserve">INSPECTION - HEALTH/ELEVATORS   </v>
          </cell>
          <cell r="D449">
            <v>863</v>
          </cell>
        </row>
        <row r="450">
          <cell r="B450" t="str">
            <v xml:space="preserve">01-41-5202.2   </v>
          </cell>
          <cell r="C450" t="str">
            <v xml:space="preserve">INSPECTION - PLUMBING           </v>
          </cell>
          <cell r="D450">
            <v>2145.04</v>
          </cell>
        </row>
        <row r="451">
          <cell r="B451" t="str">
            <v xml:space="preserve">01-41-5205     </v>
          </cell>
          <cell r="C451" t="str">
            <v xml:space="preserve">TELEPHONE                       </v>
          </cell>
          <cell r="D451">
            <v>127.5</v>
          </cell>
        </row>
        <row r="452">
          <cell r="B452" t="str">
            <v xml:space="preserve">01-41-5211     </v>
          </cell>
          <cell r="C452" t="str">
            <v xml:space="preserve">PRINTING &amp; BINDING              </v>
          </cell>
          <cell r="D452">
            <v>0</v>
          </cell>
        </row>
        <row r="453">
          <cell r="B453" t="str">
            <v xml:space="preserve">01-41-5217     </v>
          </cell>
          <cell r="C453" t="str">
            <v xml:space="preserve">LIABILITY INSURANCE             </v>
          </cell>
          <cell r="D453">
            <v>0</v>
          </cell>
        </row>
        <row r="454">
          <cell r="B454" t="str">
            <v xml:space="preserve">01-41-5218     </v>
          </cell>
          <cell r="C454" t="str">
            <v xml:space="preserve">AUTOMOBILE INSURANCE            </v>
          </cell>
          <cell r="D454">
            <v>0</v>
          </cell>
        </row>
        <row r="455">
          <cell r="B455" t="str">
            <v xml:space="preserve">01-41-5219     </v>
          </cell>
          <cell r="C455" t="str">
            <v xml:space="preserve">WORKER'S COMP INS               </v>
          </cell>
          <cell r="D455">
            <v>0</v>
          </cell>
        </row>
        <row r="456">
          <cell r="B456" t="str">
            <v xml:space="preserve">01-41-5220     </v>
          </cell>
          <cell r="C456" t="str">
            <v xml:space="preserve">LEGAL SETTLEMENTS               </v>
          </cell>
          <cell r="D456">
            <v>0</v>
          </cell>
        </row>
        <row r="457">
          <cell r="B457" t="str">
            <v xml:space="preserve">01-41-5222     </v>
          </cell>
          <cell r="C457" t="str">
            <v xml:space="preserve">INSURANCE - DRUG CARD           </v>
          </cell>
          <cell r="D457">
            <v>0</v>
          </cell>
        </row>
        <row r="458">
          <cell r="B458" t="str">
            <v xml:space="preserve">01-41-5224     </v>
          </cell>
          <cell r="C458" t="str">
            <v xml:space="preserve">WELLNESS EXAMINATIONS           </v>
          </cell>
          <cell r="D458">
            <v>0</v>
          </cell>
        </row>
        <row r="459">
          <cell r="B459" t="str">
            <v xml:space="preserve">01-41-5242     </v>
          </cell>
          <cell r="C459" t="str">
            <v xml:space="preserve">R &amp; M:  RADIO EQUIPMENT         </v>
          </cell>
          <cell r="D459">
            <v>0</v>
          </cell>
        </row>
        <row r="460">
          <cell r="B460" t="str">
            <v xml:space="preserve">01-41-5244     </v>
          </cell>
          <cell r="C460" t="str">
            <v xml:space="preserve">MAINTENANCE - OFFICE EQUIP      </v>
          </cell>
          <cell r="D460">
            <v>0</v>
          </cell>
        </row>
        <row r="461">
          <cell r="B461" t="str">
            <v xml:space="preserve">01-41-5245     </v>
          </cell>
          <cell r="C461" t="str">
            <v xml:space="preserve">R &amp; M: COMPUTERS                </v>
          </cell>
          <cell r="D461">
            <v>0</v>
          </cell>
        </row>
        <row r="462">
          <cell r="B462" t="str">
            <v xml:space="preserve">01-41-5246     </v>
          </cell>
          <cell r="C462" t="str">
            <v xml:space="preserve">INFORMATIONAL SRVCS - PROPERTY  </v>
          </cell>
          <cell r="D462">
            <v>0</v>
          </cell>
        </row>
        <row r="463">
          <cell r="B463" t="str">
            <v xml:space="preserve">01-41-5247     </v>
          </cell>
          <cell r="C463" t="str">
            <v xml:space="preserve">NUSIANCE ABATEMENTS             </v>
          </cell>
          <cell r="D463">
            <v>0</v>
          </cell>
        </row>
        <row r="464">
          <cell r="B464" t="str">
            <v xml:space="preserve">01-41-5249     </v>
          </cell>
          <cell r="C464" t="str">
            <v xml:space="preserve">MOTOR EQUIP - CONTRACT LABOR    </v>
          </cell>
          <cell r="D464">
            <v>0</v>
          </cell>
        </row>
        <row r="465">
          <cell r="B465" t="str">
            <v xml:space="preserve">01-41-5253     </v>
          </cell>
          <cell r="C465" t="str">
            <v xml:space="preserve">SEMINARS/CONFERENCES            </v>
          </cell>
          <cell r="D465">
            <v>0</v>
          </cell>
        </row>
        <row r="466">
          <cell r="B466" t="str">
            <v xml:space="preserve">01-41-5255     </v>
          </cell>
          <cell r="C466" t="str">
            <v xml:space="preserve">TRAVEL EXPENSE                  </v>
          </cell>
          <cell r="D466">
            <v>0</v>
          </cell>
        </row>
        <row r="467">
          <cell r="B467" t="str">
            <v xml:space="preserve">01-41-5256     </v>
          </cell>
          <cell r="C467" t="str">
            <v xml:space="preserve">MAINT - AUTOMOTIVE              </v>
          </cell>
          <cell r="D467">
            <v>0</v>
          </cell>
        </row>
        <row r="468">
          <cell r="B468" t="str">
            <v xml:space="preserve">01-41-5261     </v>
          </cell>
          <cell r="C468" t="str">
            <v xml:space="preserve">COMPUTER PROGRAMMING            </v>
          </cell>
          <cell r="D468">
            <v>0</v>
          </cell>
        </row>
        <row r="469">
          <cell r="B469" t="str">
            <v xml:space="preserve">01-41-5270     </v>
          </cell>
          <cell r="C469" t="str">
            <v xml:space="preserve">NEWSPAPER NOTICES               </v>
          </cell>
          <cell r="D469">
            <v>0</v>
          </cell>
        </row>
        <row r="470">
          <cell r="B470" t="str">
            <v xml:space="preserve">01-41-5271     </v>
          </cell>
          <cell r="C470" t="str">
            <v xml:space="preserve">DUES &amp; PUBLICATIONS             </v>
          </cell>
          <cell r="D470">
            <v>903.36</v>
          </cell>
        </row>
        <row r="471">
          <cell r="B471" t="str">
            <v xml:space="preserve">01-41-5272     </v>
          </cell>
          <cell r="C471" t="str">
            <v xml:space="preserve">POSTAGE                         </v>
          </cell>
          <cell r="D471">
            <v>384.15</v>
          </cell>
        </row>
        <row r="472">
          <cell r="B472" t="str">
            <v xml:space="preserve">01-41-5275     </v>
          </cell>
          <cell r="C472" t="str">
            <v xml:space="preserve">EMPLOYEE HEALTH CARE PLAN       </v>
          </cell>
          <cell r="D472">
            <v>4574.92</v>
          </cell>
        </row>
        <row r="473">
          <cell r="B473" t="str">
            <v xml:space="preserve">01-41-5275.1   </v>
          </cell>
          <cell r="C473" t="str">
            <v xml:space="preserve">EMPLOYEE DRUG CARD INSURANCE    </v>
          </cell>
          <cell r="D473">
            <v>0</v>
          </cell>
        </row>
        <row r="474">
          <cell r="B474" t="str">
            <v xml:space="preserve">01-41-5275.2   </v>
          </cell>
          <cell r="C474" t="str">
            <v xml:space="preserve">EMPLOYEE LIFE INSURANCE         </v>
          </cell>
          <cell r="D474">
            <v>12.75</v>
          </cell>
        </row>
        <row r="475">
          <cell r="B475" t="str">
            <v xml:space="preserve">01-41-5275.3   </v>
          </cell>
          <cell r="C475" t="str">
            <v xml:space="preserve">EMPLOYEE VISION INSURANCE       </v>
          </cell>
          <cell r="D475">
            <v>44.4</v>
          </cell>
        </row>
        <row r="476">
          <cell r="B476" t="str">
            <v xml:space="preserve">01-41-5275.4   </v>
          </cell>
          <cell r="C476" t="str">
            <v xml:space="preserve">DENTAL INSURANCE - 7/1/06       </v>
          </cell>
          <cell r="D476">
            <v>456.76</v>
          </cell>
        </row>
        <row r="477">
          <cell r="B477" t="str">
            <v xml:space="preserve">01-41-5276     </v>
          </cell>
          <cell r="C477" t="str">
            <v xml:space="preserve">RETIREE HEALTH CARE PLAN        </v>
          </cell>
          <cell r="D477">
            <v>0</v>
          </cell>
        </row>
        <row r="478">
          <cell r="B478" t="str">
            <v xml:space="preserve">01-41-5276.1   </v>
          </cell>
          <cell r="C478" t="str">
            <v xml:space="preserve">RETIREE DRUG CARD INSURANCE     </v>
          </cell>
          <cell r="D478">
            <v>0</v>
          </cell>
        </row>
        <row r="479">
          <cell r="B479" t="str">
            <v xml:space="preserve">01-41-5276.4   </v>
          </cell>
          <cell r="C479" t="str">
            <v xml:space="preserve">RETIREE DENTAL INS - 7/1/06     </v>
          </cell>
          <cell r="D479">
            <v>0</v>
          </cell>
        </row>
        <row r="482">
          <cell r="B482" t="str">
            <v xml:space="preserve">01-41-5302     </v>
          </cell>
          <cell r="C482" t="str">
            <v xml:space="preserve">GAS/OIL                         </v>
          </cell>
          <cell r="D482">
            <v>0</v>
          </cell>
        </row>
        <row r="483">
          <cell r="B483" t="str">
            <v xml:space="preserve">01-41-5306     </v>
          </cell>
          <cell r="C483" t="str">
            <v xml:space="preserve">UNIFORMS                        </v>
          </cell>
          <cell r="D483">
            <v>281.04000000000002</v>
          </cell>
        </row>
        <row r="484">
          <cell r="B484" t="str">
            <v xml:space="preserve">01-41-5316     </v>
          </cell>
          <cell r="C484" t="str">
            <v xml:space="preserve">SUPPLIES - OFFICE               </v>
          </cell>
          <cell r="D484">
            <v>1181.8399999999999</v>
          </cell>
        </row>
        <row r="485">
          <cell r="B485" t="str">
            <v xml:space="preserve">01-41-5316.1   </v>
          </cell>
          <cell r="C485" t="str">
            <v xml:space="preserve">SUPPLIES - ZONING               </v>
          </cell>
          <cell r="D485">
            <v>0</v>
          </cell>
        </row>
        <row r="486">
          <cell r="B486" t="str">
            <v xml:space="preserve">01-41-5323     </v>
          </cell>
          <cell r="C486" t="str">
            <v xml:space="preserve">MEDICAL EXAMS                   </v>
          </cell>
          <cell r="D486">
            <v>205.5</v>
          </cell>
        </row>
        <row r="487">
          <cell r="B487" t="str">
            <v xml:space="preserve">01-41-5350     </v>
          </cell>
          <cell r="C487" t="str">
            <v xml:space="preserve">R&amp;M MOTOR EQUIPMENT             </v>
          </cell>
          <cell r="D487">
            <v>0</v>
          </cell>
        </row>
        <row r="490">
          <cell r="B490" t="str">
            <v xml:space="preserve">01-41-5407     </v>
          </cell>
          <cell r="C490" t="str">
            <v xml:space="preserve">AUTOMOTIVE EQUIPMENT            </v>
          </cell>
          <cell r="D490">
            <v>125</v>
          </cell>
        </row>
        <row r="491">
          <cell r="B491" t="str">
            <v xml:space="preserve">01-41-5411     </v>
          </cell>
          <cell r="C491" t="str">
            <v xml:space="preserve">OFFICE EQUIPMENT                </v>
          </cell>
          <cell r="D491">
            <v>30</v>
          </cell>
        </row>
        <row r="492">
          <cell r="B492" t="str">
            <v xml:space="preserve">01-41-5413     </v>
          </cell>
          <cell r="C492" t="str">
            <v xml:space="preserve">COMPUTER HARDWARE/SOFTWARE      </v>
          </cell>
          <cell r="D492">
            <v>0</v>
          </cell>
        </row>
        <row r="495">
          <cell r="B495" t="str">
            <v xml:space="preserve">01-41-5501     </v>
          </cell>
          <cell r="C495" t="str">
            <v xml:space="preserve">REFUND OF BUILDING PERMIT FEES  </v>
          </cell>
          <cell r="D495">
            <v>0</v>
          </cell>
        </row>
        <row r="496">
          <cell r="B496" t="str">
            <v xml:space="preserve">01-41-5505     </v>
          </cell>
          <cell r="C496" t="str">
            <v xml:space="preserve">CONTINGENCY                     </v>
          </cell>
          <cell r="D496">
            <v>0</v>
          </cell>
        </row>
        <row r="501">
          <cell r="B501" t="str">
            <v xml:space="preserve">01-42-5134     </v>
          </cell>
          <cell r="C501" t="str">
            <v xml:space="preserve">CHIEF                           </v>
          </cell>
          <cell r="D501">
            <v>10299.16</v>
          </cell>
        </row>
        <row r="502">
          <cell r="B502" t="str">
            <v xml:space="preserve">01-42-5134.1   </v>
          </cell>
          <cell r="C502" t="str">
            <v xml:space="preserve">CHIEF - SICK TIME OFF           </v>
          </cell>
          <cell r="D502">
            <v>0</v>
          </cell>
        </row>
        <row r="503">
          <cell r="B503" t="str">
            <v xml:space="preserve">01-42-5134.2   </v>
          </cell>
          <cell r="C503" t="str">
            <v xml:space="preserve">CHIEF - VACATION                </v>
          </cell>
          <cell r="D503">
            <v>0</v>
          </cell>
        </row>
        <row r="504">
          <cell r="B504" t="str">
            <v xml:space="preserve">01-42-5134.3   </v>
          </cell>
          <cell r="C504" t="str">
            <v xml:space="preserve">CHIEF - PERSONAL TIME OFF       </v>
          </cell>
          <cell r="D504">
            <v>0</v>
          </cell>
        </row>
        <row r="505">
          <cell r="B505" t="str">
            <v xml:space="preserve">01-42-5134.4   </v>
          </cell>
          <cell r="C505" t="str">
            <v xml:space="preserve">CHIEF - P E D A                 </v>
          </cell>
          <cell r="D505">
            <v>0</v>
          </cell>
        </row>
        <row r="506">
          <cell r="B506" t="str">
            <v xml:space="preserve">01-42-5135     </v>
          </cell>
          <cell r="C506" t="str">
            <v xml:space="preserve">DEPUTY CHIEF                    </v>
          </cell>
          <cell r="D506">
            <v>9693.92</v>
          </cell>
        </row>
        <row r="507">
          <cell r="B507" t="str">
            <v xml:space="preserve">01-42-5135.1   </v>
          </cell>
          <cell r="C507" t="str">
            <v xml:space="preserve">DEPUTY CHIEF - SICK TIME OFF    </v>
          </cell>
          <cell r="D507">
            <v>0</v>
          </cell>
        </row>
        <row r="508">
          <cell r="B508" t="str">
            <v xml:space="preserve">01-42-5135.2   </v>
          </cell>
          <cell r="C508" t="str">
            <v xml:space="preserve">DEPUTY CHIEF - VACATION         </v>
          </cell>
          <cell r="D508">
            <v>0</v>
          </cell>
        </row>
        <row r="509">
          <cell r="B509" t="str">
            <v xml:space="preserve">01-42-5135.3   </v>
          </cell>
          <cell r="C509" t="str">
            <v>DEPUTY CHIEF - PERSONAL TIME OFF</v>
          </cell>
          <cell r="D509">
            <v>0</v>
          </cell>
        </row>
        <row r="510">
          <cell r="B510" t="str">
            <v xml:space="preserve">01-42-5135.4   </v>
          </cell>
          <cell r="C510" t="str">
            <v xml:space="preserve">DEPUTY CHIEF - P E D A          </v>
          </cell>
          <cell r="D510">
            <v>0</v>
          </cell>
        </row>
        <row r="511">
          <cell r="B511" t="str">
            <v xml:space="preserve">01-42-5136     </v>
          </cell>
          <cell r="C511" t="str">
            <v xml:space="preserve">CAPTAINS                        </v>
          </cell>
          <cell r="D511">
            <v>18422.5</v>
          </cell>
        </row>
        <row r="512">
          <cell r="B512" t="str">
            <v xml:space="preserve">01-42-5136.1   </v>
          </cell>
          <cell r="C512" t="str">
            <v xml:space="preserve">CAPTAINS - SICK TIME OFF        </v>
          </cell>
          <cell r="D512">
            <v>0</v>
          </cell>
        </row>
        <row r="513">
          <cell r="B513" t="str">
            <v xml:space="preserve">01-42-5136.2   </v>
          </cell>
          <cell r="C513" t="str">
            <v xml:space="preserve">CAPTAINS - VACATION             </v>
          </cell>
          <cell r="D513">
            <v>968.25</v>
          </cell>
        </row>
        <row r="514">
          <cell r="B514" t="str">
            <v xml:space="preserve">01-42-5136.3   </v>
          </cell>
          <cell r="C514" t="str">
            <v xml:space="preserve">CAPTAINS - EMERGENCY TIME OFF   </v>
          </cell>
          <cell r="D514">
            <v>0</v>
          </cell>
        </row>
        <row r="515">
          <cell r="B515" t="str">
            <v xml:space="preserve">01-42-5136.4   </v>
          </cell>
          <cell r="C515" t="str">
            <v xml:space="preserve">CAPTAIN - P E D A               </v>
          </cell>
          <cell r="D515">
            <v>0</v>
          </cell>
        </row>
        <row r="516">
          <cell r="B516" t="str">
            <v xml:space="preserve">01-42-5137     </v>
          </cell>
          <cell r="C516" t="str">
            <v xml:space="preserve">LIEUTENANTS                     </v>
          </cell>
          <cell r="D516">
            <v>8174.14</v>
          </cell>
        </row>
        <row r="517">
          <cell r="B517" t="str">
            <v xml:space="preserve">01-42-5137.1   </v>
          </cell>
          <cell r="C517" t="str">
            <v xml:space="preserve">LIEUTENANTS - SICK TIME OFF     </v>
          </cell>
          <cell r="D517">
            <v>0</v>
          </cell>
        </row>
        <row r="518">
          <cell r="B518" t="str">
            <v xml:space="preserve">01-42-5137.2   </v>
          </cell>
          <cell r="C518" t="str">
            <v xml:space="preserve">LIEUTENANTS - VACATION          </v>
          </cell>
          <cell r="D518">
            <v>8174.14</v>
          </cell>
        </row>
        <row r="519">
          <cell r="B519" t="str">
            <v xml:space="preserve">01-42-5137.3   </v>
          </cell>
          <cell r="C519" t="str">
            <v>LIEUTENANTS - EMERGENCY TIME OFF</v>
          </cell>
          <cell r="D519">
            <v>0</v>
          </cell>
        </row>
        <row r="520">
          <cell r="B520" t="str">
            <v xml:space="preserve">01-42-5137.4   </v>
          </cell>
          <cell r="C520" t="str">
            <v xml:space="preserve">LT - P E D A                    </v>
          </cell>
          <cell r="D520">
            <v>0</v>
          </cell>
        </row>
        <row r="521">
          <cell r="B521" t="str">
            <v xml:space="preserve">01-42-5143     </v>
          </cell>
          <cell r="C521" t="str">
            <v xml:space="preserve">Acting Pay                      </v>
          </cell>
          <cell r="D521">
            <v>0</v>
          </cell>
        </row>
        <row r="522">
          <cell r="B522" t="str">
            <v xml:space="preserve">01-42-5145     </v>
          </cell>
          <cell r="C522" t="str">
            <v xml:space="preserve">GRANT WRITER                    </v>
          </cell>
          <cell r="D522">
            <v>0</v>
          </cell>
        </row>
        <row r="523">
          <cell r="B523" t="str">
            <v xml:space="preserve">01-42-5146     </v>
          </cell>
          <cell r="C523" t="str">
            <v xml:space="preserve">HOLIDAY PAY                     </v>
          </cell>
          <cell r="D523">
            <v>2242.06</v>
          </cell>
        </row>
        <row r="524">
          <cell r="B524" t="str">
            <v xml:space="preserve">01-42-5148     </v>
          </cell>
          <cell r="C524" t="str">
            <v xml:space="preserve">OVERTIME                        </v>
          </cell>
          <cell r="D524">
            <v>14874.01</v>
          </cell>
        </row>
        <row r="525">
          <cell r="B525" t="str">
            <v xml:space="preserve">01-42-5150     </v>
          </cell>
          <cell r="C525" t="str">
            <v xml:space="preserve">EDUCATION INCENTIVE             </v>
          </cell>
          <cell r="D525">
            <v>0</v>
          </cell>
        </row>
        <row r="526">
          <cell r="B526" t="str">
            <v xml:space="preserve">01-42-5156     </v>
          </cell>
          <cell r="C526" t="str">
            <v xml:space="preserve">FIREFIGHTERS                    </v>
          </cell>
          <cell r="D526">
            <v>101804.81</v>
          </cell>
        </row>
        <row r="527">
          <cell r="B527" t="str">
            <v xml:space="preserve">01-42-5156.1   </v>
          </cell>
          <cell r="C527" t="str">
            <v xml:space="preserve">FIREFIGHTERS - SICK TIME OFF    </v>
          </cell>
          <cell r="D527">
            <v>3132.5</v>
          </cell>
        </row>
        <row r="528">
          <cell r="B528" t="str">
            <v xml:space="preserve">01-42-5156.2   </v>
          </cell>
          <cell r="C528" t="str">
            <v xml:space="preserve">FIREFIGHTERS - VACATION         </v>
          </cell>
          <cell r="D528">
            <v>6784.18</v>
          </cell>
        </row>
        <row r="529">
          <cell r="B529" t="str">
            <v xml:space="preserve">01-42-5156.3   </v>
          </cell>
          <cell r="C529" t="str">
            <v>FIREFIGHTER - EMERGENCY TIME OFF</v>
          </cell>
          <cell r="D529">
            <v>0</v>
          </cell>
        </row>
        <row r="530">
          <cell r="B530" t="str">
            <v xml:space="preserve">01-42-5156.4   </v>
          </cell>
          <cell r="C530" t="str">
            <v xml:space="preserve">FIREFIGHTER -  P E D A          </v>
          </cell>
          <cell r="D530">
            <v>0</v>
          </cell>
        </row>
        <row r="531">
          <cell r="B531" t="str">
            <v xml:space="preserve">01-42-5157     </v>
          </cell>
          <cell r="C531" t="str">
            <v xml:space="preserve">PARAMEDICS                      </v>
          </cell>
          <cell r="D531">
            <v>0</v>
          </cell>
        </row>
        <row r="532">
          <cell r="B532" t="str">
            <v xml:space="preserve">01-42-5158     </v>
          </cell>
          <cell r="C532" t="str">
            <v xml:space="preserve">TRAINING OFFICER                </v>
          </cell>
          <cell r="D532">
            <v>0</v>
          </cell>
        </row>
        <row r="533">
          <cell r="B533" t="str">
            <v xml:space="preserve">01-42-5160     </v>
          </cell>
          <cell r="C533" t="str">
            <v xml:space="preserve">DAY AMBULANCE LABOR             </v>
          </cell>
          <cell r="D533">
            <v>600</v>
          </cell>
        </row>
        <row r="534">
          <cell r="B534" t="str">
            <v xml:space="preserve">01-42-5162     </v>
          </cell>
          <cell r="C534" t="str">
            <v xml:space="preserve">INSPECTOR                       </v>
          </cell>
          <cell r="D534">
            <v>8367.92</v>
          </cell>
        </row>
        <row r="535">
          <cell r="B535" t="str">
            <v xml:space="preserve">01-42-5162.1   </v>
          </cell>
          <cell r="C535" t="str">
            <v xml:space="preserve">INSPECTOR - SICK TIME OFF       </v>
          </cell>
          <cell r="D535">
            <v>0</v>
          </cell>
        </row>
        <row r="536">
          <cell r="B536" t="str">
            <v xml:space="preserve">01-42-5162.2   </v>
          </cell>
          <cell r="C536" t="str">
            <v xml:space="preserve">INSPECTOR - VACATION            </v>
          </cell>
          <cell r="D536">
            <v>0</v>
          </cell>
        </row>
        <row r="537">
          <cell r="B537" t="str">
            <v xml:space="preserve">01-42-5162.3   </v>
          </cell>
          <cell r="C537" t="str">
            <v xml:space="preserve">INSPECTOR - PERSONAL TIME OFF   </v>
          </cell>
          <cell r="D537">
            <v>0</v>
          </cell>
        </row>
        <row r="538">
          <cell r="B538" t="str">
            <v xml:space="preserve">01-42-5164     </v>
          </cell>
          <cell r="C538" t="str">
            <v xml:space="preserve">MECHANIC                        </v>
          </cell>
          <cell r="D538">
            <v>0</v>
          </cell>
        </row>
        <row r="539">
          <cell r="B539" t="str">
            <v xml:space="preserve">01-42-5167     </v>
          </cell>
          <cell r="C539" t="str">
            <v xml:space="preserve">ASSISTANT MECHANIC              </v>
          </cell>
          <cell r="D539">
            <v>0</v>
          </cell>
        </row>
        <row r="540">
          <cell r="B540" t="str">
            <v xml:space="preserve">01-42-5168     </v>
          </cell>
          <cell r="C540" t="str">
            <v xml:space="preserve">EMS COORDINATOR                 </v>
          </cell>
          <cell r="D540">
            <v>0</v>
          </cell>
        </row>
        <row r="541">
          <cell r="B541" t="str">
            <v xml:space="preserve">01-42-5169     </v>
          </cell>
          <cell r="C541" t="str">
            <v xml:space="preserve">FIRE DEPT. - RETROACTIVE PAY    </v>
          </cell>
          <cell r="D541">
            <v>0</v>
          </cell>
        </row>
        <row r="542">
          <cell r="B542" t="str">
            <v xml:space="preserve">01-42-5180     </v>
          </cell>
          <cell r="C542" t="str">
            <v xml:space="preserve">FIRE PENSION CONTRIBUTION       </v>
          </cell>
          <cell r="D542">
            <v>0</v>
          </cell>
        </row>
        <row r="543">
          <cell r="B543" t="str">
            <v xml:space="preserve">01-42-5187     </v>
          </cell>
          <cell r="C543" t="str">
            <v xml:space="preserve">SECRETARY                       </v>
          </cell>
          <cell r="D543">
            <v>0</v>
          </cell>
        </row>
        <row r="544">
          <cell r="B544" t="str">
            <v xml:space="preserve">01-42-5187.2   </v>
          </cell>
          <cell r="C544" t="str">
            <v xml:space="preserve">SECRETARY - VACATION            </v>
          </cell>
          <cell r="D544">
            <v>0</v>
          </cell>
        </row>
        <row r="545">
          <cell r="B545" t="str">
            <v xml:space="preserve">01-42-5188     </v>
          </cell>
          <cell r="C545" t="str">
            <v xml:space="preserve">ADMINISTRATIVE CLERK            </v>
          </cell>
          <cell r="D545">
            <v>3898.32</v>
          </cell>
        </row>
        <row r="546">
          <cell r="B546" t="str">
            <v xml:space="preserve">01-42-5188.1   </v>
          </cell>
          <cell r="C546" t="str">
            <v xml:space="preserve">ADMIN CLERK - SICK TIME OFF     </v>
          </cell>
          <cell r="D546">
            <v>0</v>
          </cell>
        </row>
        <row r="547">
          <cell r="B547" t="str">
            <v xml:space="preserve">01-42-5188.2   </v>
          </cell>
          <cell r="C547" t="str">
            <v xml:space="preserve">ADMIN CLERK - VACATION          </v>
          </cell>
          <cell r="D547">
            <v>0</v>
          </cell>
        </row>
        <row r="548">
          <cell r="B548" t="str">
            <v xml:space="preserve">01-42-5188.3   </v>
          </cell>
          <cell r="C548" t="str">
            <v xml:space="preserve">ADMIN CLERK - PERSONAL TIME OFF </v>
          </cell>
          <cell r="D548">
            <v>0</v>
          </cell>
        </row>
        <row r="551">
          <cell r="B551" t="str">
            <v xml:space="preserve">01-42-5201     </v>
          </cell>
          <cell r="C551" t="str">
            <v xml:space="preserve">PROFESSIONAL SERVICES           </v>
          </cell>
          <cell r="D551">
            <v>0</v>
          </cell>
        </row>
        <row r="552">
          <cell r="B552" t="str">
            <v xml:space="preserve">01-42-5202     </v>
          </cell>
          <cell r="C552" t="str">
            <v>LEGAL/PROFESSNL SRVCS-FIRE PENSN</v>
          </cell>
          <cell r="D552">
            <v>926.25</v>
          </cell>
        </row>
        <row r="553">
          <cell r="B553" t="str">
            <v xml:space="preserve">01-42-5205     </v>
          </cell>
          <cell r="C553" t="str">
            <v xml:space="preserve">TELEPHONE                       </v>
          </cell>
          <cell r="D553">
            <v>2828</v>
          </cell>
        </row>
        <row r="554">
          <cell r="B554" t="str">
            <v xml:space="preserve">01-42-5213     </v>
          </cell>
          <cell r="C554" t="str">
            <v xml:space="preserve">Collections Services            </v>
          </cell>
          <cell r="D554">
            <v>0</v>
          </cell>
        </row>
        <row r="555">
          <cell r="B555" t="str">
            <v xml:space="preserve">01-42-5217     </v>
          </cell>
          <cell r="C555" t="str">
            <v xml:space="preserve">LIABILITY INSURANCE             </v>
          </cell>
          <cell r="D555">
            <v>0</v>
          </cell>
        </row>
        <row r="556">
          <cell r="B556" t="str">
            <v xml:space="preserve">01-42-5218     </v>
          </cell>
          <cell r="C556" t="str">
            <v xml:space="preserve">VEHICLE INSURANCE               </v>
          </cell>
          <cell r="D556">
            <v>0</v>
          </cell>
        </row>
        <row r="557">
          <cell r="B557" t="str">
            <v xml:space="preserve">01-42-5219     </v>
          </cell>
          <cell r="C557" t="str">
            <v xml:space="preserve">WORKMENS COMPENSATION INSURANCE </v>
          </cell>
          <cell r="D557">
            <v>0</v>
          </cell>
        </row>
        <row r="558">
          <cell r="B558" t="str">
            <v xml:space="preserve">01-42-5220     </v>
          </cell>
          <cell r="C558" t="str">
            <v xml:space="preserve">BAD DEBT EXPENSE                </v>
          </cell>
          <cell r="D558">
            <v>0</v>
          </cell>
        </row>
        <row r="559">
          <cell r="B559" t="str">
            <v xml:space="preserve">01-42-5222     </v>
          </cell>
          <cell r="C559" t="str">
            <v xml:space="preserve">INSURANCE - DRUG CARD           </v>
          </cell>
          <cell r="D559">
            <v>0</v>
          </cell>
        </row>
        <row r="560">
          <cell r="B560" t="str">
            <v xml:space="preserve">01-42-5223     </v>
          </cell>
          <cell r="C560" t="str">
            <v xml:space="preserve">ASSESSMENT DIVISION 20          </v>
          </cell>
          <cell r="D560">
            <v>0</v>
          </cell>
        </row>
        <row r="561">
          <cell r="B561" t="str">
            <v xml:space="preserve">01-42-5224     </v>
          </cell>
          <cell r="C561" t="str">
            <v>WELLNESS MEDICAL EXAM-VACCINATNS</v>
          </cell>
          <cell r="D561">
            <v>2200</v>
          </cell>
        </row>
        <row r="562">
          <cell r="B562" t="str">
            <v xml:space="preserve">01-42-5231     </v>
          </cell>
          <cell r="C562" t="str">
            <v xml:space="preserve">R&amp;M BREATHING EQUIPMENT         </v>
          </cell>
          <cell r="D562">
            <v>131.44</v>
          </cell>
        </row>
        <row r="563">
          <cell r="B563" t="str">
            <v xml:space="preserve">01-42-5240     </v>
          </cell>
          <cell r="C563" t="str">
            <v xml:space="preserve">REPAIR/MAINT - BUILDINGS        </v>
          </cell>
          <cell r="D563">
            <v>1259.1300000000001</v>
          </cell>
        </row>
        <row r="564">
          <cell r="B564" t="str">
            <v xml:space="preserve">01-42-5241     </v>
          </cell>
          <cell r="C564" t="str">
            <v xml:space="preserve">REPAIR/MAINT - GROUNDS          </v>
          </cell>
          <cell r="D564">
            <v>0</v>
          </cell>
        </row>
        <row r="565">
          <cell r="B565" t="str">
            <v xml:space="preserve">01-42-5242     </v>
          </cell>
          <cell r="C565" t="str">
            <v xml:space="preserve">REPAIR/MAINT - RADIO EQUIP      </v>
          </cell>
          <cell r="D565">
            <v>1525</v>
          </cell>
        </row>
        <row r="566">
          <cell r="B566" t="str">
            <v xml:space="preserve">01-42-5243     </v>
          </cell>
          <cell r="C566" t="str">
            <v xml:space="preserve">REPAIR/MAINT - FIRE EQUIP       </v>
          </cell>
          <cell r="D566">
            <v>0</v>
          </cell>
        </row>
        <row r="567">
          <cell r="B567" t="str">
            <v xml:space="preserve">01-42-5244     </v>
          </cell>
          <cell r="C567" t="str">
            <v xml:space="preserve">REPAIR/MAINT - OFFICE EQUIP     </v>
          </cell>
          <cell r="D567">
            <v>4830.55</v>
          </cell>
        </row>
        <row r="568">
          <cell r="B568" t="str">
            <v xml:space="preserve">01-42-5245     </v>
          </cell>
          <cell r="C568" t="str">
            <v xml:space="preserve">REPAIR/MAINT - COMPUTERS        </v>
          </cell>
          <cell r="D568">
            <v>0</v>
          </cell>
        </row>
        <row r="569">
          <cell r="B569" t="str">
            <v xml:space="preserve">01-42-5247     </v>
          </cell>
          <cell r="C569" t="str">
            <v xml:space="preserve">REPAIR/MAINT - FUEL TANKS PUMP  </v>
          </cell>
          <cell r="D569">
            <v>11071</v>
          </cell>
        </row>
        <row r="570">
          <cell r="B570" t="str">
            <v xml:space="preserve">01-42-5248     </v>
          </cell>
          <cell r="C570" t="str">
            <v xml:space="preserve">REPAIR/MAINT - PARAMEDIC EQUIP  </v>
          </cell>
          <cell r="D570">
            <v>0</v>
          </cell>
        </row>
        <row r="571">
          <cell r="B571" t="str">
            <v xml:space="preserve">01-42-5249     </v>
          </cell>
          <cell r="C571" t="str">
            <v xml:space="preserve">MOTOR EQUIP - CONTRACT LABOR    </v>
          </cell>
          <cell r="D571">
            <v>0</v>
          </cell>
        </row>
        <row r="572">
          <cell r="B572" t="str">
            <v xml:space="preserve">01-42-5250     </v>
          </cell>
          <cell r="C572" t="str">
            <v xml:space="preserve">R&amp;M ELECTRONICS                 </v>
          </cell>
          <cell r="D572">
            <v>0</v>
          </cell>
        </row>
        <row r="573">
          <cell r="B573" t="str">
            <v xml:space="preserve">01-42-5253     </v>
          </cell>
          <cell r="C573" t="str">
            <v xml:space="preserve">SEMINARS/CONFERENCES            </v>
          </cell>
          <cell r="D573">
            <v>450</v>
          </cell>
        </row>
        <row r="574">
          <cell r="B574" t="str">
            <v xml:space="preserve">01-42-5255     </v>
          </cell>
          <cell r="C574" t="str">
            <v xml:space="preserve">TRAVEL EXPENSE                  </v>
          </cell>
          <cell r="D574">
            <v>0</v>
          </cell>
        </row>
        <row r="575">
          <cell r="B575" t="str">
            <v xml:space="preserve">01-42-5266     </v>
          </cell>
          <cell r="C575" t="str">
            <v xml:space="preserve">TRAINING SCHOOL                 </v>
          </cell>
          <cell r="D575">
            <v>2175</v>
          </cell>
        </row>
        <row r="576">
          <cell r="B576" t="str">
            <v xml:space="preserve">01-42-5271     </v>
          </cell>
          <cell r="C576" t="str">
            <v xml:space="preserve">DUES &amp; PUBLICATIONS             </v>
          </cell>
          <cell r="D576">
            <v>0</v>
          </cell>
        </row>
        <row r="577">
          <cell r="B577" t="str">
            <v xml:space="preserve">01-42-5272     </v>
          </cell>
          <cell r="C577" t="str">
            <v xml:space="preserve">POSTAGE                         </v>
          </cell>
          <cell r="D577">
            <v>69.5</v>
          </cell>
        </row>
        <row r="578">
          <cell r="B578" t="str">
            <v xml:space="preserve">01-42-5275     </v>
          </cell>
          <cell r="C578" t="str">
            <v xml:space="preserve">EMPLOYEE HEALTH CARE PLAN       </v>
          </cell>
          <cell r="D578">
            <v>50451.94</v>
          </cell>
        </row>
        <row r="579">
          <cell r="B579" t="str">
            <v xml:space="preserve">01-42-5275.1   </v>
          </cell>
          <cell r="C579" t="str">
            <v xml:space="preserve">EMPLOYEE DRUG CARD INSURANCE    </v>
          </cell>
          <cell r="D579">
            <v>0</v>
          </cell>
        </row>
        <row r="580">
          <cell r="B580" t="str">
            <v xml:space="preserve">01-42-5275.2   </v>
          </cell>
          <cell r="C580" t="str">
            <v xml:space="preserve">EMPLOYEE LIFE INSURANCE         </v>
          </cell>
          <cell r="D580">
            <v>311.14999999999998</v>
          </cell>
        </row>
        <row r="581">
          <cell r="B581" t="str">
            <v xml:space="preserve">01-42-5275.3   </v>
          </cell>
          <cell r="C581" t="str">
            <v xml:space="preserve">EMPLOYEE VISION INSURANCE       </v>
          </cell>
          <cell r="D581">
            <v>473.84</v>
          </cell>
        </row>
        <row r="582">
          <cell r="B582" t="str">
            <v xml:space="preserve">01-42-5275.4   </v>
          </cell>
          <cell r="C582" t="str">
            <v xml:space="preserve">DENTAL INSURANCE - 7/1/06       </v>
          </cell>
          <cell r="D582">
            <v>2897.57</v>
          </cell>
        </row>
        <row r="583">
          <cell r="B583" t="str">
            <v xml:space="preserve">01-42-5276     </v>
          </cell>
          <cell r="C583" t="str">
            <v xml:space="preserve">RETIREE HEALTH CARE PLAN        </v>
          </cell>
          <cell r="D583">
            <v>1885.63</v>
          </cell>
        </row>
        <row r="584">
          <cell r="B584" t="str">
            <v xml:space="preserve">01-42-5276.1   </v>
          </cell>
          <cell r="C584" t="str">
            <v xml:space="preserve">RETIREE DRUG CARD INSURANCE     </v>
          </cell>
          <cell r="D584">
            <v>0</v>
          </cell>
        </row>
        <row r="585">
          <cell r="B585" t="str">
            <v xml:space="preserve">01-42-5276.4   </v>
          </cell>
          <cell r="C585" t="str">
            <v xml:space="preserve">RETIREE DENTAL INS - 7/1/06     </v>
          </cell>
          <cell r="D585">
            <v>519.41999999999996</v>
          </cell>
        </row>
        <row r="586">
          <cell r="B586" t="str">
            <v xml:space="preserve">01-42-5287     </v>
          </cell>
          <cell r="C586" t="str">
            <v xml:space="preserve">GAS FOR HEATING                 </v>
          </cell>
          <cell r="D586">
            <v>0</v>
          </cell>
        </row>
        <row r="587">
          <cell r="B587" t="str">
            <v xml:space="preserve">01-42-5288     </v>
          </cell>
          <cell r="C587" t="str">
            <v xml:space="preserve">PHOTOGRPAHY                     </v>
          </cell>
          <cell r="D587">
            <v>0</v>
          </cell>
        </row>
        <row r="588">
          <cell r="B588" t="str">
            <v xml:space="preserve">01-42-5290     </v>
          </cell>
          <cell r="C588" t="str">
            <v xml:space="preserve">OTHER CONTRACTUAL               </v>
          </cell>
          <cell r="D588">
            <v>0</v>
          </cell>
        </row>
        <row r="589">
          <cell r="B589" t="str">
            <v xml:space="preserve">01-42-5291     </v>
          </cell>
          <cell r="C589" t="str">
            <v xml:space="preserve">FIRE DEPT AUX OTHER EXPENSES    </v>
          </cell>
          <cell r="D589">
            <v>0</v>
          </cell>
        </row>
        <row r="590">
          <cell r="B590" t="str">
            <v xml:space="preserve">01-42-5292     </v>
          </cell>
          <cell r="C590" t="str">
            <v xml:space="preserve">GRANT EXPENDITURES              </v>
          </cell>
          <cell r="D590">
            <v>0</v>
          </cell>
        </row>
        <row r="593">
          <cell r="B593" t="str">
            <v xml:space="preserve">01-42-5302     </v>
          </cell>
          <cell r="C593" t="str">
            <v xml:space="preserve">GAS/OIL                         </v>
          </cell>
          <cell r="D593">
            <v>3168.12</v>
          </cell>
        </row>
        <row r="594">
          <cell r="B594" t="str">
            <v xml:space="preserve">01-42-5305     </v>
          </cell>
          <cell r="C594" t="str">
            <v xml:space="preserve">LINENS                          </v>
          </cell>
          <cell r="D594">
            <v>0</v>
          </cell>
        </row>
        <row r="595">
          <cell r="B595" t="str">
            <v xml:space="preserve">01-42-5306     </v>
          </cell>
          <cell r="C595" t="str">
            <v xml:space="preserve">UNIFORMS                        </v>
          </cell>
          <cell r="D595">
            <v>1230.28</v>
          </cell>
        </row>
        <row r="596">
          <cell r="B596" t="str">
            <v xml:space="preserve">01-42-5312     </v>
          </cell>
          <cell r="C596" t="str">
            <v xml:space="preserve">SUPPLIES - JANITORIAL           </v>
          </cell>
          <cell r="D596">
            <v>709.87</v>
          </cell>
        </row>
        <row r="597">
          <cell r="B597" t="str">
            <v xml:space="preserve">01-42-5314     </v>
          </cell>
          <cell r="C597" t="str">
            <v xml:space="preserve">SUPPLIES - FIRE PREVENTION      </v>
          </cell>
          <cell r="D597">
            <v>0</v>
          </cell>
        </row>
        <row r="598">
          <cell r="B598" t="str">
            <v xml:space="preserve">01-42-5316     </v>
          </cell>
          <cell r="C598" t="str">
            <v xml:space="preserve">SUPPLIES - OFFICE               </v>
          </cell>
          <cell r="D598">
            <v>0</v>
          </cell>
        </row>
        <row r="599">
          <cell r="B599" t="str">
            <v xml:space="preserve">01-42-5317     </v>
          </cell>
          <cell r="C599" t="str">
            <v xml:space="preserve">SUPPLIES - AMBULANCE            </v>
          </cell>
          <cell r="D599">
            <v>0</v>
          </cell>
        </row>
        <row r="600">
          <cell r="B600" t="str">
            <v xml:space="preserve">01-42-5318     </v>
          </cell>
          <cell r="C600" t="str">
            <v xml:space="preserve">SUPPLIES - PARAMEDICS           </v>
          </cell>
          <cell r="D600">
            <v>0</v>
          </cell>
        </row>
        <row r="601">
          <cell r="B601" t="str">
            <v xml:space="preserve">01-42-5320     </v>
          </cell>
          <cell r="C601" t="str">
            <v xml:space="preserve">PHOTOGRAPHY                     </v>
          </cell>
          <cell r="D601">
            <v>0</v>
          </cell>
        </row>
        <row r="602">
          <cell r="B602" t="str">
            <v xml:space="preserve">01-42-5323     </v>
          </cell>
          <cell r="C602" t="str">
            <v xml:space="preserve">MEDICAL EXAM-VACCINATIONS       </v>
          </cell>
          <cell r="D602">
            <v>0</v>
          </cell>
        </row>
        <row r="603">
          <cell r="B603" t="str">
            <v xml:space="preserve">01-42-5326     </v>
          </cell>
          <cell r="C603" t="str">
            <v xml:space="preserve">TOOL &amp; SUPPLIES                 </v>
          </cell>
          <cell r="D603">
            <v>737.35</v>
          </cell>
        </row>
        <row r="604">
          <cell r="B604" t="str">
            <v xml:space="preserve">01-42-5350     </v>
          </cell>
          <cell r="C604" t="str">
            <v xml:space="preserve">R&amp;M MOTOR EQUIPMENT             </v>
          </cell>
          <cell r="D604">
            <v>3702.32</v>
          </cell>
        </row>
        <row r="607">
          <cell r="B607" t="str">
            <v xml:space="preserve">01-42-5403     </v>
          </cell>
          <cell r="C607" t="str">
            <v xml:space="preserve">BUILDING IMPROVEMENTS           </v>
          </cell>
          <cell r="D607">
            <v>0</v>
          </cell>
        </row>
        <row r="608">
          <cell r="B608" t="str">
            <v xml:space="preserve">01-42-5407     </v>
          </cell>
          <cell r="C608" t="str">
            <v xml:space="preserve">AUTOMOTIVE EQUIPMENT            </v>
          </cell>
          <cell r="D608">
            <v>0</v>
          </cell>
        </row>
        <row r="609">
          <cell r="B609" t="str">
            <v xml:space="preserve">01-42-5408     </v>
          </cell>
          <cell r="C609" t="str">
            <v xml:space="preserve">FURNITURE/FIXTURES              </v>
          </cell>
          <cell r="D609">
            <v>0</v>
          </cell>
        </row>
        <row r="610">
          <cell r="B610" t="str">
            <v xml:space="preserve">01-42-5409     </v>
          </cell>
          <cell r="C610" t="str">
            <v xml:space="preserve">MACHINERY/EQUIPMENT             </v>
          </cell>
          <cell r="D610">
            <v>0</v>
          </cell>
        </row>
        <row r="611">
          <cell r="B611" t="str">
            <v xml:space="preserve">01-42-5410     </v>
          </cell>
          <cell r="C611" t="str">
            <v xml:space="preserve">FIRE TRUCKS - LADDER            </v>
          </cell>
          <cell r="D611">
            <v>0</v>
          </cell>
        </row>
        <row r="612">
          <cell r="B612" t="str">
            <v xml:space="preserve">01-42-5411     </v>
          </cell>
          <cell r="C612" t="str">
            <v xml:space="preserve">OFFICE EQUIPMENT                </v>
          </cell>
          <cell r="D612">
            <v>306.77999999999997</v>
          </cell>
        </row>
        <row r="613">
          <cell r="B613" t="str">
            <v xml:space="preserve">01-42-5412     </v>
          </cell>
          <cell r="C613" t="str">
            <v xml:space="preserve">FIRE TRUCKS - PUMPER            </v>
          </cell>
          <cell r="D613">
            <v>0</v>
          </cell>
        </row>
        <row r="614">
          <cell r="B614" t="str">
            <v xml:space="preserve">01-42-5413     </v>
          </cell>
          <cell r="C614" t="str">
            <v xml:space="preserve">COMPUTER HARDWARE/SOFTWARE      </v>
          </cell>
          <cell r="D614">
            <v>3145.13</v>
          </cell>
        </row>
        <row r="615">
          <cell r="B615" t="str">
            <v xml:space="preserve">01-42-5415     </v>
          </cell>
          <cell r="C615" t="str">
            <v xml:space="preserve">AMBULANCE/PARAMEDIC EQUIPMENT   </v>
          </cell>
          <cell r="D615">
            <v>0</v>
          </cell>
        </row>
        <row r="616">
          <cell r="B616" t="str">
            <v xml:space="preserve">01-42-5423     </v>
          </cell>
          <cell r="C616" t="str">
            <v xml:space="preserve">OPTICON PRIORITY                </v>
          </cell>
          <cell r="D616">
            <v>0</v>
          </cell>
        </row>
        <row r="617">
          <cell r="B617" t="str">
            <v xml:space="preserve">01-42-5426     </v>
          </cell>
          <cell r="C617" t="str">
            <v xml:space="preserve">REPAIR WATERWAY TRUCK 214       </v>
          </cell>
          <cell r="D617">
            <v>0</v>
          </cell>
        </row>
        <row r="618">
          <cell r="B618" t="str">
            <v xml:space="preserve">01-42-5430     </v>
          </cell>
          <cell r="C618" t="str">
            <v xml:space="preserve">RADIO EQUIPMENTS                </v>
          </cell>
          <cell r="D618">
            <v>0</v>
          </cell>
        </row>
        <row r="619">
          <cell r="B619" t="str">
            <v xml:space="preserve">01-42-5432     </v>
          </cell>
          <cell r="C619" t="str">
            <v xml:space="preserve">MECHANICS EQUIPMENT             </v>
          </cell>
          <cell r="D619">
            <v>0</v>
          </cell>
        </row>
        <row r="620">
          <cell r="B620" t="str">
            <v xml:space="preserve">01-42-5433     </v>
          </cell>
          <cell r="C620" t="str">
            <v xml:space="preserve">MECHANIC TOOLS                  </v>
          </cell>
          <cell r="D620">
            <v>0</v>
          </cell>
        </row>
        <row r="621">
          <cell r="B621" t="str">
            <v xml:space="preserve">01-42-5434     </v>
          </cell>
          <cell r="C621" t="str">
            <v xml:space="preserve">EMERG TRAFFIC CONTROL SYSTEM    </v>
          </cell>
          <cell r="D621">
            <v>0</v>
          </cell>
        </row>
        <row r="622">
          <cell r="B622" t="str">
            <v xml:space="preserve">01-42-5440     </v>
          </cell>
          <cell r="C622" t="str">
            <v xml:space="preserve">INTERCOM SYSTEM                 </v>
          </cell>
          <cell r="D622">
            <v>0</v>
          </cell>
        </row>
        <row r="623">
          <cell r="B623" t="str">
            <v xml:space="preserve">01-42-5441     </v>
          </cell>
          <cell r="C623" t="str">
            <v xml:space="preserve">NITROUS OXIDE UNITS SQD 213/218 </v>
          </cell>
          <cell r="D623">
            <v>0</v>
          </cell>
        </row>
        <row r="624">
          <cell r="B624" t="str">
            <v xml:space="preserve">01-42-5445     </v>
          </cell>
          <cell r="C624" t="str">
            <v xml:space="preserve">FIRE TRAINING EQUIPMENT         </v>
          </cell>
          <cell r="D624">
            <v>0</v>
          </cell>
        </row>
        <row r="625">
          <cell r="B625" t="str">
            <v xml:space="preserve">01-42-5447     </v>
          </cell>
          <cell r="C625" t="str">
            <v xml:space="preserve">PHYSICAL EXAM FIREFIGHTERS      </v>
          </cell>
          <cell r="D625">
            <v>0</v>
          </cell>
        </row>
        <row r="626">
          <cell r="B626" t="str">
            <v xml:space="preserve">01-42-5448     </v>
          </cell>
          <cell r="C626" t="str">
            <v xml:space="preserve">FUEL TANK REQ. (EPA)            </v>
          </cell>
          <cell r="D626">
            <v>0</v>
          </cell>
        </row>
        <row r="627">
          <cell r="B627" t="str">
            <v xml:space="preserve">01-42-5490     </v>
          </cell>
          <cell r="C627" t="str">
            <v xml:space="preserve">OTHER                           </v>
          </cell>
          <cell r="D627">
            <v>0</v>
          </cell>
        </row>
        <row r="630">
          <cell r="B630" t="str">
            <v xml:space="preserve">01-42-5505     </v>
          </cell>
          <cell r="C630" t="str">
            <v xml:space="preserve">CONTINGENCY                     </v>
          </cell>
          <cell r="D630">
            <v>0</v>
          </cell>
        </row>
        <row r="635">
          <cell r="B635" t="str">
            <v xml:space="preserve">01-46-5134     </v>
          </cell>
          <cell r="C635" t="str">
            <v xml:space="preserve">CHIEF                           </v>
          </cell>
          <cell r="D635">
            <v>10823.7</v>
          </cell>
        </row>
        <row r="636">
          <cell r="B636" t="str">
            <v xml:space="preserve">01-46-5134.1   </v>
          </cell>
          <cell r="C636" t="str">
            <v xml:space="preserve">CHIEF - SICK TIME OFF           </v>
          </cell>
          <cell r="D636">
            <v>0</v>
          </cell>
        </row>
        <row r="637">
          <cell r="B637" t="str">
            <v xml:space="preserve">01-46-5134.2   </v>
          </cell>
          <cell r="C637" t="str">
            <v xml:space="preserve">CHIEF - VACATION                </v>
          </cell>
          <cell r="D637">
            <v>0</v>
          </cell>
        </row>
        <row r="638">
          <cell r="B638" t="str">
            <v xml:space="preserve">01-46-5134.3   </v>
          </cell>
          <cell r="C638" t="str">
            <v xml:space="preserve">CHIEF - PERSONAL TIME OFF       </v>
          </cell>
          <cell r="D638">
            <v>0</v>
          </cell>
        </row>
        <row r="639">
          <cell r="B639" t="str">
            <v xml:space="preserve">01-46-5134.4   </v>
          </cell>
          <cell r="C639" t="str">
            <v xml:space="preserve">CHIEF-AWARDED/EMERGENCY DAYS    </v>
          </cell>
          <cell r="D639">
            <v>0</v>
          </cell>
        </row>
        <row r="640">
          <cell r="B640" t="str">
            <v xml:space="preserve">01-46-5134.5   </v>
          </cell>
          <cell r="C640" t="str">
            <v xml:space="preserve">CHIEF - P E D A                 </v>
          </cell>
          <cell r="D640">
            <v>0</v>
          </cell>
        </row>
        <row r="641">
          <cell r="B641" t="str">
            <v xml:space="preserve">01-46-5135     </v>
          </cell>
          <cell r="C641" t="str">
            <v xml:space="preserve">DEPUTY CHIEF                    </v>
          </cell>
          <cell r="D641">
            <v>8104.28</v>
          </cell>
        </row>
        <row r="642">
          <cell r="B642" t="str">
            <v xml:space="preserve">01-46-5135.1   </v>
          </cell>
          <cell r="C642" t="str">
            <v xml:space="preserve">DEPUTY CHIEF - SICK TIME OFF    </v>
          </cell>
          <cell r="D642">
            <v>0</v>
          </cell>
        </row>
        <row r="643">
          <cell r="B643" t="str">
            <v xml:space="preserve">01-46-5135.2   </v>
          </cell>
          <cell r="C643" t="str">
            <v xml:space="preserve">DEPUTY CHIEF - VACATION         </v>
          </cell>
          <cell r="D643">
            <v>1376.13</v>
          </cell>
        </row>
        <row r="644">
          <cell r="B644" t="str">
            <v xml:space="preserve">01-46-5135.3   </v>
          </cell>
          <cell r="C644" t="str">
            <v>DEPUTY CHIEF - PERSONAL TIME OFF</v>
          </cell>
          <cell r="D644">
            <v>458.71</v>
          </cell>
        </row>
        <row r="645">
          <cell r="B645" t="str">
            <v xml:space="preserve">01-46-5135.4   </v>
          </cell>
          <cell r="C645" t="str">
            <v>DEPUTY CHF AWARDED/EMERGENCY DAY</v>
          </cell>
          <cell r="D645">
            <v>0</v>
          </cell>
        </row>
        <row r="646">
          <cell r="B646" t="str">
            <v xml:space="preserve">01-46-5135.5   </v>
          </cell>
          <cell r="C646" t="str">
            <v xml:space="preserve">DEPUTY CHIEF - P E D A          </v>
          </cell>
          <cell r="D646">
            <v>0</v>
          </cell>
        </row>
        <row r="647">
          <cell r="B647" t="str">
            <v xml:space="preserve">01-46-5137     </v>
          </cell>
          <cell r="C647" t="str">
            <v xml:space="preserve">LIEUTENANTS                     </v>
          </cell>
          <cell r="D647">
            <v>14041.46</v>
          </cell>
        </row>
        <row r="648">
          <cell r="B648" t="str">
            <v xml:space="preserve">01-46-5137.1   </v>
          </cell>
          <cell r="C648" t="str">
            <v xml:space="preserve">LIEUTENANTS - SICK TIME OFF     </v>
          </cell>
          <cell r="D648">
            <v>0</v>
          </cell>
        </row>
        <row r="649">
          <cell r="B649" t="str">
            <v xml:space="preserve">01-46-5137.2   </v>
          </cell>
          <cell r="C649" t="str">
            <v xml:space="preserve">LIEUTENANTS - VACATION          </v>
          </cell>
          <cell r="D649">
            <v>4212.22</v>
          </cell>
        </row>
        <row r="650">
          <cell r="B650" t="str">
            <v xml:space="preserve">01-46-5137.3   </v>
          </cell>
          <cell r="C650" t="str">
            <v xml:space="preserve">LIEUTENANTS - PERSONAL TIME OFF </v>
          </cell>
          <cell r="D650">
            <v>0</v>
          </cell>
        </row>
        <row r="651">
          <cell r="B651" t="str">
            <v xml:space="preserve">01-46-5137.4   </v>
          </cell>
          <cell r="C651" t="str">
            <v xml:space="preserve">LT.- AWARDED/EMERGENCY DAYS     </v>
          </cell>
          <cell r="D651">
            <v>0</v>
          </cell>
        </row>
        <row r="652">
          <cell r="B652" t="str">
            <v xml:space="preserve">01-46-5137.5   </v>
          </cell>
          <cell r="C652" t="str">
            <v xml:space="preserve">LT - P E D A                    </v>
          </cell>
          <cell r="D652">
            <v>0</v>
          </cell>
        </row>
        <row r="653">
          <cell r="B653" t="str">
            <v xml:space="preserve">01-46-5138     </v>
          </cell>
          <cell r="C653" t="str">
            <v xml:space="preserve">SERGEANTS                       </v>
          </cell>
          <cell r="D653">
            <v>39313.06</v>
          </cell>
        </row>
        <row r="654">
          <cell r="B654" t="str">
            <v xml:space="preserve">01-46-5138.1   </v>
          </cell>
          <cell r="C654" t="str">
            <v xml:space="preserve">SERGEANTS - SICK TIME OFF       </v>
          </cell>
          <cell r="D654">
            <v>1727.63</v>
          </cell>
        </row>
        <row r="655">
          <cell r="B655" t="str">
            <v xml:space="preserve">01-46-5138.2   </v>
          </cell>
          <cell r="C655" t="str">
            <v xml:space="preserve">SERGEANTS - VACATION            </v>
          </cell>
          <cell r="D655">
            <v>0</v>
          </cell>
        </row>
        <row r="656">
          <cell r="B656" t="str">
            <v xml:space="preserve">01-46-5138.3   </v>
          </cell>
          <cell r="C656" t="str">
            <v xml:space="preserve">SERGEANTS - PERSONAL TIME OFF   </v>
          </cell>
          <cell r="D656">
            <v>573.01</v>
          </cell>
        </row>
        <row r="657">
          <cell r="B657" t="str">
            <v xml:space="preserve">01-46-5138.4   </v>
          </cell>
          <cell r="C657" t="str">
            <v xml:space="preserve">SRGT.- AWARDED/EMERGENCY DAYS   </v>
          </cell>
          <cell r="D657">
            <v>0</v>
          </cell>
        </row>
        <row r="658">
          <cell r="B658" t="str">
            <v xml:space="preserve">01-46-5138.5   </v>
          </cell>
          <cell r="C658" t="str">
            <v xml:space="preserve">SERGEANT - P E D A              </v>
          </cell>
          <cell r="D658">
            <v>0</v>
          </cell>
        </row>
        <row r="659">
          <cell r="B659" t="str">
            <v xml:space="preserve">01-46-5139     </v>
          </cell>
          <cell r="C659" t="str">
            <v xml:space="preserve">SUPERVISOR OF SUPPORT SERVICES  </v>
          </cell>
          <cell r="D659">
            <v>8380.92</v>
          </cell>
        </row>
        <row r="660">
          <cell r="B660" t="str">
            <v xml:space="preserve">01-46-5139.1   </v>
          </cell>
          <cell r="C660" t="str">
            <v xml:space="preserve">SUPPORT SERV - SICK TIME OFF    </v>
          </cell>
          <cell r="D660">
            <v>0</v>
          </cell>
        </row>
        <row r="661">
          <cell r="B661" t="str">
            <v xml:space="preserve">01-46-5139.2   </v>
          </cell>
          <cell r="C661" t="str">
            <v xml:space="preserve">SUPPORT SERV - VACATION         </v>
          </cell>
          <cell r="D661">
            <v>0</v>
          </cell>
        </row>
        <row r="662">
          <cell r="B662" t="str">
            <v xml:space="preserve">01-46-5139.3   </v>
          </cell>
          <cell r="C662" t="str">
            <v>SUPPORT SERV - PERSONAL TIME OFF</v>
          </cell>
          <cell r="D662">
            <v>0</v>
          </cell>
        </row>
        <row r="663">
          <cell r="B663" t="str">
            <v xml:space="preserve">01-46-5139.4   </v>
          </cell>
          <cell r="C663" t="str">
            <v>SPRT SPVR-AWARDED/EMERGENCY DAYS</v>
          </cell>
          <cell r="D663">
            <v>0</v>
          </cell>
        </row>
        <row r="664">
          <cell r="B664" t="str">
            <v xml:space="preserve">01-46-5140     </v>
          </cell>
          <cell r="C664" t="str">
            <v xml:space="preserve">PATROLMEN                       </v>
          </cell>
          <cell r="D664">
            <v>140761.18</v>
          </cell>
        </row>
        <row r="665">
          <cell r="B665" t="str">
            <v xml:space="preserve">01-46-5140.1   </v>
          </cell>
          <cell r="C665" t="str">
            <v xml:space="preserve">PATROLMEN - SICK TIME OFF       </v>
          </cell>
          <cell r="D665">
            <v>2196.81</v>
          </cell>
        </row>
        <row r="666">
          <cell r="B666" t="str">
            <v xml:space="preserve">01-46-5140.2   </v>
          </cell>
          <cell r="C666" t="str">
            <v xml:space="preserve">PATROLMEN - VACATION            </v>
          </cell>
          <cell r="D666">
            <v>2027.78</v>
          </cell>
        </row>
        <row r="667">
          <cell r="B667" t="str">
            <v xml:space="preserve">01-46-5140.3   </v>
          </cell>
          <cell r="C667" t="str">
            <v xml:space="preserve">PATROLMEN - PERSONAL TIME OFF   </v>
          </cell>
          <cell r="D667">
            <v>1860.05</v>
          </cell>
        </row>
        <row r="668">
          <cell r="B668" t="str">
            <v xml:space="preserve">01-46-5140.4   </v>
          </cell>
          <cell r="C668" t="str">
            <v xml:space="preserve">PTRLMN - AWARDED/EMERGENCY DAYS </v>
          </cell>
          <cell r="D668">
            <v>0</v>
          </cell>
        </row>
        <row r="669">
          <cell r="B669" t="str">
            <v xml:space="preserve">01-46-5140.5   </v>
          </cell>
          <cell r="C669" t="str">
            <v xml:space="preserve">PATROLMEN - P E D A             </v>
          </cell>
          <cell r="D669">
            <v>0</v>
          </cell>
        </row>
        <row r="670">
          <cell r="B670" t="str">
            <v xml:space="preserve">01-46-5140.6   </v>
          </cell>
          <cell r="C670" t="str">
            <v xml:space="preserve">PATROLMEN - WORKMEN'S COMP PAID </v>
          </cell>
          <cell r="D670">
            <v>0</v>
          </cell>
        </row>
        <row r="671">
          <cell r="B671" t="str">
            <v xml:space="preserve">01-46-5141     </v>
          </cell>
          <cell r="C671" t="str">
            <v xml:space="preserve">TELECOMMUNICATIONS OFFICERS     </v>
          </cell>
          <cell r="D671">
            <v>23029.86</v>
          </cell>
        </row>
        <row r="672">
          <cell r="B672" t="str">
            <v xml:space="preserve">01-46-5141.1   </v>
          </cell>
          <cell r="C672" t="str">
            <v xml:space="preserve">TELECOM - SICK TIME OFF         </v>
          </cell>
          <cell r="D672">
            <v>2220.64</v>
          </cell>
        </row>
        <row r="673">
          <cell r="B673" t="str">
            <v xml:space="preserve">01-46-5141.2   </v>
          </cell>
          <cell r="C673" t="str">
            <v xml:space="preserve">TELECOM - VACATION              </v>
          </cell>
          <cell r="D673">
            <v>1233.69</v>
          </cell>
        </row>
        <row r="674">
          <cell r="B674" t="str">
            <v xml:space="preserve">01-46-5141.3   </v>
          </cell>
          <cell r="C674" t="str">
            <v xml:space="preserve">TELECOM - PERSONAL TIME OFF     </v>
          </cell>
          <cell r="D674">
            <v>246.74</v>
          </cell>
        </row>
        <row r="675">
          <cell r="B675" t="str">
            <v xml:space="preserve">01-46-5141.4   </v>
          </cell>
          <cell r="C675" t="str">
            <v xml:space="preserve">TCO - AWARDED/EMERGENCY DAYS    </v>
          </cell>
          <cell r="D675">
            <v>0</v>
          </cell>
        </row>
        <row r="676">
          <cell r="B676" t="str">
            <v xml:space="preserve">01-46-5142     </v>
          </cell>
          <cell r="C676" t="str">
            <v xml:space="preserve">CADET DISPATCHERS               </v>
          </cell>
          <cell r="D676">
            <v>0</v>
          </cell>
        </row>
        <row r="677">
          <cell r="B677" t="str">
            <v xml:space="preserve">01-46-5142.1   </v>
          </cell>
          <cell r="C677" t="str">
            <v xml:space="preserve">CADET DISPATCH - SICK TIME OFF  </v>
          </cell>
          <cell r="D677">
            <v>0</v>
          </cell>
        </row>
        <row r="678">
          <cell r="B678" t="str">
            <v xml:space="preserve">01-46-5142.2   </v>
          </cell>
          <cell r="C678" t="str">
            <v xml:space="preserve">CADET DISPATCH - VACATION       </v>
          </cell>
          <cell r="D678">
            <v>0</v>
          </cell>
        </row>
        <row r="679">
          <cell r="B679" t="str">
            <v xml:space="preserve">01-46-5142.3   </v>
          </cell>
          <cell r="C679" t="str">
            <v>CADET DISPATCH PERSONAL TIME OFF</v>
          </cell>
          <cell r="D679">
            <v>0</v>
          </cell>
        </row>
        <row r="680">
          <cell r="B680" t="str">
            <v xml:space="preserve">01-46-5142.4   </v>
          </cell>
          <cell r="C680" t="str">
            <v>CADET TCO-AWARDED/EMERGENCY DAYS</v>
          </cell>
          <cell r="D680">
            <v>0</v>
          </cell>
        </row>
        <row r="681">
          <cell r="B681" t="str">
            <v xml:space="preserve">01-46-5143     </v>
          </cell>
          <cell r="C681" t="str">
            <v xml:space="preserve">Acting Pay                      </v>
          </cell>
          <cell r="D681">
            <v>0</v>
          </cell>
        </row>
        <row r="682">
          <cell r="B682" t="str">
            <v xml:space="preserve">01-46-5144     </v>
          </cell>
          <cell r="C682" t="str">
            <v xml:space="preserve">MATRON                          </v>
          </cell>
          <cell r="D682">
            <v>0</v>
          </cell>
        </row>
        <row r="683">
          <cell r="B683" t="str">
            <v xml:space="preserve">01-46-5145     </v>
          </cell>
          <cell r="C683" t="str">
            <v xml:space="preserve">GRANT WRITER                    </v>
          </cell>
          <cell r="D683">
            <v>1750</v>
          </cell>
        </row>
        <row r="684">
          <cell r="B684" t="str">
            <v xml:space="preserve">01-46-5146     </v>
          </cell>
          <cell r="C684" t="str">
            <v xml:space="preserve">HOLIDAY PAY                     </v>
          </cell>
          <cell r="D684">
            <v>0</v>
          </cell>
        </row>
        <row r="685">
          <cell r="B685" t="str">
            <v xml:space="preserve">01-46-5146.2   </v>
          </cell>
          <cell r="C685" t="str">
            <v xml:space="preserve">DEPUTY CHIEF - VACATION         </v>
          </cell>
          <cell r="D685">
            <v>0</v>
          </cell>
        </row>
        <row r="686">
          <cell r="B686" t="str">
            <v xml:space="preserve">01-46-5146.3   </v>
          </cell>
          <cell r="C686" t="str">
            <v>DEPUTY CHIEF - PERSONAL TIME OFF</v>
          </cell>
          <cell r="D686">
            <v>0</v>
          </cell>
        </row>
        <row r="687">
          <cell r="B687" t="str">
            <v xml:space="preserve">01-46-5148     </v>
          </cell>
          <cell r="C687" t="str">
            <v xml:space="preserve">OVERTIME                        </v>
          </cell>
          <cell r="D687">
            <v>9640.1</v>
          </cell>
        </row>
        <row r="688">
          <cell r="B688" t="str">
            <v xml:space="preserve">01-46-5148.1   </v>
          </cell>
          <cell r="C688" t="str">
            <v xml:space="preserve">COURT TIME LAID OFF POLICEMAN   </v>
          </cell>
          <cell r="D688">
            <v>0</v>
          </cell>
        </row>
        <row r="689">
          <cell r="B689" t="str">
            <v xml:space="preserve">01-46-5149     </v>
          </cell>
          <cell r="C689" t="str">
            <v xml:space="preserve">OFFICER'S COMPENSATORY TIME     </v>
          </cell>
          <cell r="D689">
            <v>0</v>
          </cell>
        </row>
        <row r="690">
          <cell r="B690" t="str">
            <v xml:space="preserve">01-46-5150     </v>
          </cell>
          <cell r="C690" t="str">
            <v xml:space="preserve">INCENTIVE EDUCATIONAL DAY       </v>
          </cell>
          <cell r="D690">
            <v>0</v>
          </cell>
        </row>
        <row r="691">
          <cell r="B691" t="str">
            <v xml:space="preserve">01-46-5151     </v>
          </cell>
          <cell r="C691" t="str">
            <v xml:space="preserve">POLICE DEPT.- RETROACTIVE PAY   </v>
          </cell>
          <cell r="D691">
            <v>0</v>
          </cell>
        </row>
        <row r="692">
          <cell r="B692" t="str">
            <v xml:space="preserve">01-46-5152     </v>
          </cell>
          <cell r="C692" t="str">
            <v xml:space="preserve">CROSSING GUARDS                 </v>
          </cell>
          <cell r="D692">
            <v>1977.12</v>
          </cell>
        </row>
        <row r="693">
          <cell r="B693" t="str">
            <v xml:space="preserve">01-46-5153     </v>
          </cell>
          <cell r="C693" t="str">
            <v xml:space="preserve">BEREAVEMENT                     </v>
          </cell>
          <cell r="D693">
            <v>0</v>
          </cell>
        </row>
        <row r="694">
          <cell r="B694" t="str">
            <v xml:space="preserve">01-46-5160     </v>
          </cell>
          <cell r="C694" t="str">
            <v xml:space="preserve">POLICE - PART TIME OFFICERS     </v>
          </cell>
          <cell r="D694">
            <v>0</v>
          </cell>
        </row>
        <row r="695">
          <cell r="B695" t="str">
            <v xml:space="preserve">01-46-5180     </v>
          </cell>
          <cell r="C695" t="str">
            <v xml:space="preserve">POLICE PENSION CONTRIBUTION     </v>
          </cell>
          <cell r="D695">
            <v>0</v>
          </cell>
        </row>
        <row r="696">
          <cell r="B696" t="str">
            <v xml:space="preserve">01-46-5187     </v>
          </cell>
          <cell r="C696" t="str">
            <v xml:space="preserve">SECRETARY                       </v>
          </cell>
          <cell r="D696">
            <v>0</v>
          </cell>
        </row>
        <row r="697">
          <cell r="B697" t="str">
            <v xml:space="preserve">01-46-5187.2   </v>
          </cell>
          <cell r="C697" t="str">
            <v xml:space="preserve">SECRETARY - VACATION            </v>
          </cell>
          <cell r="D697">
            <v>0</v>
          </cell>
        </row>
        <row r="698">
          <cell r="B698" t="str">
            <v xml:space="preserve">01-46-5188     </v>
          </cell>
          <cell r="C698" t="str">
            <v xml:space="preserve">ADMINISTRATIVE CLERK            </v>
          </cell>
          <cell r="D698">
            <v>5067</v>
          </cell>
        </row>
        <row r="699">
          <cell r="B699" t="str">
            <v xml:space="preserve">01-46-5188.1   </v>
          </cell>
          <cell r="C699" t="str">
            <v xml:space="preserve">ADMIN CLERK - SICK TIME OFF     </v>
          </cell>
          <cell r="D699">
            <v>0</v>
          </cell>
        </row>
        <row r="700">
          <cell r="B700" t="str">
            <v xml:space="preserve">01-46-5188.2   </v>
          </cell>
          <cell r="C700" t="str">
            <v xml:space="preserve">ADMIN CLERK - VACATION          </v>
          </cell>
          <cell r="D700">
            <v>0</v>
          </cell>
        </row>
        <row r="701">
          <cell r="B701" t="str">
            <v xml:space="preserve">01-46-5188.3   </v>
          </cell>
          <cell r="C701" t="str">
            <v xml:space="preserve">ADMIN CLERK - PERSONAL TIME OFF </v>
          </cell>
          <cell r="D701">
            <v>0</v>
          </cell>
        </row>
        <row r="702">
          <cell r="B702" t="str">
            <v xml:space="preserve">01-46-5188.4   </v>
          </cell>
          <cell r="C702" t="str">
            <v xml:space="preserve">ADM CLK-AWARDED/EMERGENCY DAYS  </v>
          </cell>
          <cell r="D702">
            <v>0</v>
          </cell>
        </row>
        <row r="705">
          <cell r="B705" t="str">
            <v xml:space="preserve">01-46-5201     </v>
          </cell>
          <cell r="C705" t="str">
            <v xml:space="preserve">PROFESSIONAL SERVICES           </v>
          </cell>
          <cell r="D705">
            <v>0</v>
          </cell>
        </row>
        <row r="706">
          <cell r="B706" t="str">
            <v xml:space="preserve">01-46-5201.1   </v>
          </cell>
          <cell r="C706" t="str">
            <v xml:space="preserve">HEARING OFFICER ATTORNEY-POLICE </v>
          </cell>
          <cell r="D706">
            <v>0</v>
          </cell>
        </row>
        <row r="707">
          <cell r="B707" t="str">
            <v xml:space="preserve">01-46-5202     </v>
          </cell>
          <cell r="C707" t="str">
            <v xml:space="preserve">LEGAL SERVICES                  </v>
          </cell>
          <cell r="D707">
            <v>2437.5</v>
          </cell>
        </row>
        <row r="708">
          <cell r="B708" t="str">
            <v xml:space="preserve">01-46-5205     </v>
          </cell>
          <cell r="C708" t="str">
            <v xml:space="preserve">TELEPHONE                       </v>
          </cell>
          <cell r="D708">
            <v>10625.25</v>
          </cell>
        </row>
        <row r="709">
          <cell r="B709" t="str">
            <v xml:space="preserve">01-46-5212     </v>
          </cell>
          <cell r="C709" t="str">
            <v xml:space="preserve">SOCIAL WORKER PROGRAM           </v>
          </cell>
          <cell r="D709">
            <v>0</v>
          </cell>
        </row>
        <row r="710">
          <cell r="B710" t="str">
            <v xml:space="preserve">01-46-5217     </v>
          </cell>
          <cell r="C710" t="str">
            <v xml:space="preserve">LIABILITY INSURANCE             </v>
          </cell>
          <cell r="D710">
            <v>0</v>
          </cell>
        </row>
        <row r="711">
          <cell r="B711" t="str">
            <v xml:space="preserve">01-46-5218     </v>
          </cell>
          <cell r="C711" t="str">
            <v xml:space="preserve">VEHICLE INSURANCE               </v>
          </cell>
          <cell r="D711">
            <v>0</v>
          </cell>
        </row>
        <row r="712">
          <cell r="B712" t="str">
            <v xml:space="preserve">01-46-5219     </v>
          </cell>
          <cell r="C712" t="str">
            <v xml:space="preserve">WORKMENS COMPENSATION INSURANCE </v>
          </cell>
          <cell r="D712">
            <v>0</v>
          </cell>
        </row>
        <row r="713">
          <cell r="B713" t="str">
            <v xml:space="preserve">01-46-5220     </v>
          </cell>
          <cell r="C713" t="str">
            <v xml:space="preserve">LEGAL SETTLEMENTS               </v>
          </cell>
          <cell r="D713">
            <v>0</v>
          </cell>
        </row>
        <row r="714">
          <cell r="B714" t="str">
            <v xml:space="preserve">01-46-5222     </v>
          </cell>
          <cell r="C714" t="str">
            <v xml:space="preserve">INSURANCE - DRUG CARD           </v>
          </cell>
          <cell r="D714">
            <v>0</v>
          </cell>
        </row>
        <row r="715">
          <cell r="B715" t="str">
            <v xml:space="preserve">01-46-5224     </v>
          </cell>
          <cell r="C715" t="str">
            <v>WELLNESS EXAMINATION-VACCINATION</v>
          </cell>
          <cell r="D715">
            <v>0</v>
          </cell>
        </row>
        <row r="716">
          <cell r="B716" t="str">
            <v xml:space="preserve">01-46-5230     </v>
          </cell>
          <cell r="C716" t="str">
            <v xml:space="preserve">INVESTIGATIVE OPERATIONS        </v>
          </cell>
          <cell r="D716">
            <v>153.80000000000001</v>
          </cell>
        </row>
        <row r="717">
          <cell r="B717" t="str">
            <v xml:space="preserve">01-46-5240     </v>
          </cell>
          <cell r="C717" t="str">
            <v xml:space="preserve">R &amp; M - BUILDINGS               </v>
          </cell>
          <cell r="D717">
            <v>1130.3499999999999</v>
          </cell>
        </row>
        <row r="718">
          <cell r="B718" t="str">
            <v xml:space="preserve">01-46-5242     </v>
          </cell>
          <cell r="C718" t="str">
            <v xml:space="preserve">REPAIR/MAINT RADIO EQUIPMENT    </v>
          </cell>
          <cell r="D718">
            <v>0</v>
          </cell>
        </row>
        <row r="719">
          <cell r="B719" t="str">
            <v xml:space="preserve">01-46-5242.1   </v>
          </cell>
          <cell r="C719" t="str">
            <v xml:space="preserve">RADIO ROOM MAINTENANCE AGRMNT   </v>
          </cell>
          <cell r="D719">
            <v>0</v>
          </cell>
        </row>
        <row r="720">
          <cell r="B720" t="str">
            <v xml:space="preserve">01-46-5244     </v>
          </cell>
          <cell r="C720" t="str">
            <v xml:space="preserve">R&amp;M OFFICE EQUIPMENT            </v>
          </cell>
          <cell r="D720">
            <v>0</v>
          </cell>
        </row>
        <row r="721">
          <cell r="B721" t="str">
            <v xml:space="preserve">01-46-5245     </v>
          </cell>
          <cell r="C721" t="str">
            <v xml:space="preserve">MAINTENANCE - COMPUTER          </v>
          </cell>
          <cell r="D721">
            <v>0</v>
          </cell>
        </row>
        <row r="722">
          <cell r="B722" t="str">
            <v xml:space="preserve">01-46-5249     </v>
          </cell>
          <cell r="C722" t="str">
            <v xml:space="preserve">MOTOR EQUIP - CONTRACT LABOR    </v>
          </cell>
          <cell r="D722">
            <v>0</v>
          </cell>
        </row>
        <row r="723">
          <cell r="B723" t="str">
            <v xml:space="preserve">01-46-5250     </v>
          </cell>
          <cell r="C723" t="str">
            <v xml:space="preserve">SHOOTING RANGE MAINTENANCE      </v>
          </cell>
          <cell r="D723">
            <v>0</v>
          </cell>
        </row>
        <row r="724">
          <cell r="B724" t="str">
            <v xml:space="preserve">01-46-5253     </v>
          </cell>
          <cell r="C724" t="str">
            <v xml:space="preserve">SEMINARS/CONFERENCES            </v>
          </cell>
          <cell r="D724">
            <v>220</v>
          </cell>
        </row>
        <row r="725">
          <cell r="B725" t="str">
            <v xml:space="preserve">01-46-5255     </v>
          </cell>
          <cell r="C725" t="str">
            <v xml:space="preserve">TRAVEL EXPENSE                  </v>
          </cell>
          <cell r="D725">
            <v>0</v>
          </cell>
        </row>
        <row r="726">
          <cell r="B726" t="str">
            <v xml:space="preserve">01-46-5260     </v>
          </cell>
          <cell r="C726" t="str">
            <v xml:space="preserve">LEAD SERVICES                   </v>
          </cell>
          <cell r="D726">
            <v>1341.87</v>
          </cell>
        </row>
        <row r="727">
          <cell r="B727" t="str">
            <v xml:space="preserve">01-46-5262     </v>
          </cell>
          <cell r="C727" t="str">
            <v xml:space="preserve">INSTALLATION - EQUIPMENT        </v>
          </cell>
          <cell r="D727">
            <v>0</v>
          </cell>
        </row>
        <row r="728">
          <cell r="B728" t="str">
            <v xml:space="preserve">01-46-5266     </v>
          </cell>
          <cell r="C728" t="str">
            <v xml:space="preserve">TRAINING SCHOOL EXP.            </v>
          </cell>
          <cell r="D728">
            <v>695</v>
          </cell>
        </row>
        <row r="729">
          <cell r="B729" t="str">
            <v xml:space="preserve">01-46-5269     </v>
          </cell>
          <cell r="C729" t="str">
            <v xml:space="preserve">TOWING &amp; STORAGE EXPENSE        </v>
          </cell>
          <cell r="D729">
            <v>7050</v>
          </cell>
        </row>
        <row r="730">
          <cell r="B730" t="str">
            <v xml:space="preserve">01-46-5271     </v>
          </cell>
          <cell r="C730" t="str">
            <v xml:space="preserve">DUES &amp; PUBLICATIONS             </v>
          </cell>
          <cell r="D730">
            <v>170</v>
          </cell>
        </row>
        <row r="731">
          <cell r="B731" t="str">
            <v xml:space="preserve">01-46-5272     </v>
          </cell>
          <cell r="C731" t="str">
            <v xml:space="preserve">POSTAGE                         </v>
          </cell>
          <cell r="D731">
            <v>939.7</v>
          </cell>
        </row>
        <row r="732">
          <cell r="B732" t="str">
            <v xml:space="preserve">01-46-5275     </v>
          </cell>
          <cell r="C732" t="str">
            <v xml:space="preserve">EMPLOYEE HEALTH CARE PLAN       </v>
          </cell>
          <cell r="D732">
            <v>60597.65</v>
          </cell>
        </row>
        <row r="733">
          <cell r="B733" t="str">
            <v xml:space="preserve">01-46-5275.1   </v>
          </cell>
          <cell r="C733" t="str">
            <v xml:space="preserve">EMPLOYEE DRUG CARD INSURANCE    </v>
          </cell>
          <cell r="D733">
            <v>0</v>
          </cell>
        </row>
        <row r="734">
          <cell r="B734" t="str">
            <v xml:space="preserve">01-46-5275.2   </v>
          </cell>
          <cell r="C734" t="str">
            <v xml:space="preserve">EMPLOYEE LIFE INSURANCE         </v>
          </cell>
          <cell r="D734">
            <v>251.46</v>
          </cell>
        </row>
        <row r="735">
          <cell r="B735" t="str">
            <v xml:space="preserve">01-46-5275.3   </v>
          </cell>
          <cell r="C735" t="str">
            <v xml:space="preserve">EMPLOYEE VISION INSURANCE       </v>
          </cell>
          <cell r="D735">
            <v>557.22</v>
          </cell>
        </row>
        <row r="736">
          <cell r="B736" t="str">
            <v xml:space="preserve">01-46-5275.4   </v>
          </cell>
          <cell r="C736" t="str">
            <v xml:space="preserve">DENTAL INSURANCE - 7/1/06       </v>
          </cell>
          <cell r="D736">
            <v>2960.45</v>
          </cell>
        </row>
        <row r="737">
          <cell r="B737" t="str">
            <v xml:space="preserve">01-46-5276     </v>
          </cell>
          <cell r="C737" t="str">
            <v xml:space="preserve">RETIREE HEALTH CARE PLAN        </v>
          </cell>
          <cell r="D737">
            <v>3997.85</v>
          </cell>
        </row>
        <row r="738">
          <cell r="B738" t="str">
            <v xml:space="preserve">01-46-5276.1   </v>
          </cell>
          <cell r="C738" t="str">
            <v xml:space="preserve">RETIREE DRUG CARD INSURANCE     </v>
          </cell>
          <cell r="D738">
            <v>0</v>
          </cell>
        </row>
        <row r="739">
          <cell r="B739" t="str">
            <v xml:space="preserve">01-46-5276.4   </v>
          </cell>
          <cell r="C739" t="str">
            <v xml:space="preserve">RETIREE DENTAL INS - 7/1/06     </v>
          </cell>
          <cell r="D739">
            <v>294.44</v>
          </cell>
        </row>
        <row r="740">
          <cell r="B740" t="str">
            <v xml:space="preserve">01-46-5290     </v>
          </cell>
          <cell r="C740" t="str">
            <v xml:space="preserve">OTHER CONTRACTUAL               </v>
          </cell>
          <cell r="D740">
            <v>570</v>
          </cell>
        </row>
        <row r="741">
          <cell r="B741" t="str">
            <v xml:space="preserve">01-46-5290.1   </v>
          </cell>
          <cell r="C741" t="str">
            <v xml:space="preserve">ANIMAL CONTROL                  </v>
          </cell>
          <cell r="D741">
            <v>0</v>
          </cell>
        </row>
        <row r="742">
          <cell r="B742" t="str">
            <v xml:space="preserve">01-46-5293     </v>
          </cell>
          <cell r="C742" t="str">
            <v xml:space="preserve">REPAIR/MAINT - OTHER EQUIPMENT  </v>
          </cell>
          <cell r="D742">
            <v>668.8</v>
          </cell>
        </row>
        <row r="745">
          <cell r="B745" t="str">
            <v xml:space="preserve">01-46-5302     </v>
          </cell>
          <cell r="C745" t="str">
            <v xml:space="preserve">GAS/OIL                         </v>
          </cell>
          <cell r="D745">
            <v>7779.01</v>
          </cell>
        </row>
        <row r="746">
          <cell r="B746" t="str">
            <v xml:space="preserve">01-46-5306     </v>
          </cell>
          <cell r="C746" t="str">
            <v xml:space="preserve">UNIFORMS                        </v>
          </cell>
          <cell r="D746">
            <v>364.99</v>
          </cell>
        </row>
        <row r="747">
          <cell r="B747" t="str">
            <v xml:space="preserve">01-46-5316     </v>
          </cell>
          <cell r="C747" t="str">
            <v xml:space="preserve">SUPPLIES - OFFICE               </v>
          </cell>
          <cell r="D747">
            <v>1542.1</v>
          </cell>
        </row>
        <row r="748">
          <cell r="B748" t="str">
            <v xml:space="preserve">01-46-5320     </v>
          </cell>
          <cell r="C748" t="str">
            <v xml:space="preserve">PHOTOGRAPHY                     </v>
          </cell>
          <cell r="D748">
            <v>0</v>
          </cell>
        </row>
        <row r="749">
          <cell r="B749" t="str">
            <v xml:space="preserve">01-46-5322     </v>
          </cell>
          <cell r="C749" t="str">
            <v xml:space="preserve">SUPPLIES - RADIO/ELECTRONICS    </v>
          </cell>
          <cell r="D749">
            <v>0</v>
          </cell>
        </row>
        <row r="750">
          <cell r="B750" t="str">
            <v xml:space="preserve">01-46-5323     </v>
          </cell>
          <cell r="C750" t="str">
            <v xml:space="preserve">MEDICAL EXAM - VACCINATIONS     </v>
          </cell>
          <cell r="D750">
            <v>0</v>
          </cell>
        </row>
        <row r="751">
          <cell r="B751" t="str">
            <v xml:space="preserve">01-46-5324     </v>
          </cell>
          <cell r="C751" t="str">
            <v xml:space="preserve">SUPPLIES - TRAINING AIDS        </v>
          </cell>
          <cell r="D751">
            <v>0</v>
          </cell>
        </row>
        <row r="752">
          <cell r="B752" t="str">
            <v xml:space="preserve">01-46-5326     </v>
          </cell>
          <cell r="C752" t="str">
            <v xml:space="preserve">TOOLS &amp; SUPPLIES                </v>
          </cell>
          <cell r="D752">
            <v>1452</v>
          </cell>
        </row>
        <row r="753">
          <cell r="B753" t="str">
            <v xml:space="preserve">01-46-5332     </v>
          </cell>
          <cell r="C753" t="str">
            <v xml:space="preserve">CRIME PREVENTION/RELATIONS      </v>
          </cell>
          <cell r="D753">
            <v>0</v>
          </cell>
        </row>
        <row r="754">
          <cell r="B754" t="str">
            <v xml:space="preserve">01-46-5333     </v>
          </cell>
          <cell r="C754" t="str">
            <v xml:space="preserve">DARE PROGRAM                    </v>
          </cell>
          <cell r="D754">
            <v>0</v>
          </cell>
        </row>
        <row r="755">
          <cell r="B755" t="str">
            <v xml:space="preserve">01-46-5334     </v>
          </cell>
          <cell r="C755" t="str">
            <v xml:space="preserve">BOARD OF PRISONERS              </v>
          </cell>
          <cell r="D755">
            <v>400.84</v>
          </cell>
        </row>
        <row r="756">
          <cell r="B756" t="str">
            <v xml:space="preserve">01-46-5350     </v>
          </cell>
          <cell r="C756" t="str">
            <v xml:space="preserve">R&amp;M MOTOR EQUIPMENT             </v>
          </cell>
          <cell r="D756">
            <v>2910.65</v>
          </cell>
        </row>
        <row r="757">
          <cell r="B757" t="str">
            <v xml:space="preserve">01-46-5350.1   </v>
          </cell>
          <cell r="C757" t="str">
            <v xml:space="preserve">ACCIDENTS / SQUADS              </v>
          </cell>
          <cell r="D757">
            <v>0</v>
          </cell>
        </row>
        <row r="760">
          <cell r="B760" t="str">
            <v xml:space="preserve">01-46-5404     </v>
          </cell>
          <cell r="C760" t="str">
            <v xml:space="preserve">SOUND LEVEL METER/ACCESSORIES   </v>
          </cell>
          <cell r="D760">
            <v>0</v>
          </cell>
        </row>
        <row r="761">
          <cell r="B761" t="str">
            <v xml:space="preserve">01-46-5407     </v>
          </cell>
          <cell r="C761" t="str">
            <v xml:space="preserve">AUTOMOTIVE EQUIPMENT            </v>
          </cell>
          <cell r="D761">
            <v>0</v>
          </cell>
        </row>
        <row r="762">
          <cell r="B762" t="str">
            <v xml:space="preserve">01-46-5411     </v>
          </cell>
          <cell r="C762" t="str">
            <v xml:space="preserve">OFFICE EQUIPMENT                </v>
          </cell>
          <cell r="D762">
            <v>103.29</v>
          </cell>
        </row>
        <row r="763">
          <cell r="B763" t="str">
            <v xml:space="preserve">01-46-5413     </v>
          </cell>
          <cell r="C763" t="str">
            <v xml:space="preserve">COMPUTER HARDWARE/SOFTWARE      </v>
          </cell>
          <cell r="D763">
            <v>400</v>
          </cell>
        </row>
        <row r="764">
          <cell r="B764" t="str">
            <v xml:space="preserve">01-46-5417     </v>
          </cell>
          <cell r="C764" t="str">
            <v xml:space="preserve">OTHER EQUIPMENT                 </v>
          </cell>
          <cell r="D764">
            <v>0</v>
          </cell>
        </row>
        <row r="765">
          <cell r="B765" t="str">
            <v xml:space="preserve">01-46-5425     </v>
          </cell>
          <cell r="C765" t="str">
            <v xml:space="preserve">GRANT EXPENDITURES              </v>
          </cell>
          <cell r="D765">
            <v>0</v>
          </cell>
        </row>
        <row r="766">
          <cell r="B766" t="str">
            <v xml:space="preserve">01-46-5428     </v>
          </cell>
          <cell r="C766" t="str">
            <v xml:space="preserve">MOBILE TERMINAL EQUIPMENT       </v>
          </cell>
          <cell r="D766">
            <v>0</v>
          </cell>
        </row>
        <row r="767">
          <cell r="B767" t="str">
            <v xml:space="preserve">01-46-5430     </v>
          </cell>
          <cell r="C767" t="str">
            <v xml:space="preserve">RADIO EQUIPMENT                 </v>
          </cell>
          <cell r="D767">
            <v>19329.240000000002</v>
          </cell>
        </row>
        <row r="770">
          <cell r="B770" t="str">
            <v xml:space="preserve">01-46-5503     </v>
          </cell>
          <cell r="C770" t="str">
            <v xml:space="preserve">FORFEITED FUNDS EXPENDITURES    </v>
          </cell>
          <cell r="D770">
            <v>0</v>
          </cell>
        </row>
        <row r="771">
          <cell r="B771" t="str">
            <v xml:space="preserve">01-46-5504     </v>
          </cell>
          <cell r="C771" t="str">
            <v xml:space="preserve">DUI FUND EXPENDITURES           </v>
          </cell>
          <cell r="D771">
            <v>0</v>
          </cell>
        </row>
        <row r="772">
          <cell r="B772" t="str">
            <v xml:space="preserve">01-46-5505     </v>
          </cell>
          <cell r="C772" t="str">
            <v xml:space="preserve">CONTINGENCY                     </v>
          </cell>
          <cell r="D772">
            <v>0</v>
          </cell>
        </row>
        <row r="777">
          <cell r="B777" t="str">
            <v xml:space="preserve">01-51-5132     </v>
          </cell>
          <cell r="C777" t="str">
            <v xml:space="preserve">HEALTH INSPECTOR                </v>
          </cell>
          <cell r="D777">
            <v>0</v>
          </cell>
        </row>
        <row r="778">
          <cell r="B778" t="str">
            <v xml:space="preserve">01-51-5178     </v>
          </cell>
          <cell r="C778" t="str">
            <v xml:space="preserve">HEALTH OFFICER                  </v>
          </cell>
          <cell r="D778">
            <v>0</v>
          </cell>
        </row>
        <row r="781">
          <cell r="B781" t="str">
            <v xml:space="preserve">01-51-5211     </v>
          </cell>
          <cell r="C781" t="str">
            <v xml:space="preserve">PRINTING                        </v>
          </cell>
          <cell r="D781">
            <v>0</v>
          </cell>
        </row>
        <row r="782">
          <cell r="B782" t="str">
            <v xml:space="preserve">01-51-5258     </v>
          </cell>
          <cell r="C782" t="str">
            <v xml:space="preserve">BLOOD PROGRAM COORDINATOR       </v>
          </cell>
          <cell r="D782">
            <v>0</v>
          </cell>
        </row>
        <row r="783">
          <cell r="B783" t="str">
            <v xml:space="preserve">01-51-5259     </v>
          </cell>
          <cell r="C783" t="str">
            <v xml:space="preserve">SANITARIAN SERVICES             </v>
          </cell>
          <cell r="D783">
            <v>0</v>
          </cell>
        </row>
        <row r="786">
          <cell r="B786" t="str">
            <v xml:space="preserve">01-51-5505     </v>
          </cell>
          <cell r="C786" t="str">
            <v xml:space="preserve">CONTINGENCY                     </v>
          </cell>
          <cell r="D786">
            <v>0</v>
          </cell>
        </row>
        <row r="789">
          <cell r="B789" t="str">
            <v xml:space="preserve">01-52-5170     </v>
          </cell>
          <cell r="C789" t="str">
            <v xml:space="preserve">GENERAL WAGES                   </v>
          </cell>
          <cell r="D789">
            <v>0</v>
          </cell>
        </row>
        <row r="790">
          <cell r="B790" t="str">
            <v xml:space="preserve">01-52-5188     </v>
          </cell>
          <cell r="C790" t="str">
            <v xml:space="preserve">ADMIN CLERK                     </v>
          </cell>
          <cell r="D790">
            <v>0</v>
          </cell>
        </row>
        <row r="791">
          <cell r="B791" t="str">
            <v xml:space="preserve">01-52-5201     </v>
          </cell>
          <cell r="C791" t="str">
            <v xml:space="preserve">PROFESSIONAL SERVICES           </v>
          </cell>
          <cell r="D791">
            <v>0</v>
          </cell>
        </row>
        <row r="792">
          <cell r="B792" t="str">
            <v xml:space="preserve">01-52-5205     </v>
          </cell>
          <cell r="C792" t="str">
            <v xml:space="preserve">TELEPHONE                       </v>
          </cell>
          <cell r="D792">
            <v>0</v>
          </cell>
        </row>
        <row r="793">
          <cell r="B793" t="str">
            <v xml:space="preserve">01-52-5275     </v>
          </cell>
          <cell r="C793" t="str">
            <v xml:space="preserve">PACE PROGRAM FEES               </v>
          </cell>
          <cell r="D793">
            <v>100</v>
          </cell>
        </row>
        <row r="794">
          <cell r="B794" t="str">
            <v xml:space="preserve">01-52-5290     </v>
          </cell>
          <cell r="C794" t="str">
            <v xml:space="preserve">OTHER CONTRACTUAL               </v>
          </cell>
          <cell r="D794">
            <v>0</v>
          </cell>
        </row>
        <row r="795">
          <cell r="B795" t="str">
            <v xml:space="preserve">01-52-5302     </v>
          </cell>
          <cell r="C795" t="str">
            <v xml:space="preserve">GAS/OIL                         </v>
          </cell>
          <cell r="D795">
            <v>3168.11</v>
          </cell>
        </row>
        <row r="796">
          <cell r="B796" t="str">
            <v xml:space="preserve">01-52-5312     </v>
          </cell>
          <cell r="C796" t="str">
            <v xml:space="preserve">SUPPLIES                        </v>
          </cell>
          <cell r="D796">
            <v>0</v>
          </cell>
        </row>
        <row r="801">
          <cell r="B801" t="str">
            <v xml:space="preserve">01-73-5145     </v>
          </cell>
          <cell r="C801" t="str">
            <v xml:space="preserve">GRANT WRITER                    </v>
          </cell>
          <cell r="D801">
            <v>0</v>
          </cell>
        </row>
        <row r="802">
          <cell r="B802" t="str">
            <v xml:space="preserve">01-73-5146     </v>
          </cell>
          <cell r="C802" t="str">
            <v xml:space="preserve">HOLIDAY PAY                     </v>
          </cell>
          <cell r="D802">
            <v>0</v>
          </cell>
        </row>
        <row r="803">
          <cell r="B803" t="str">
            <v xml:space="preserve">01-73-5148     </v>
          </cell>
          <cell r="C803" t="str">
            <v xml:space="preserve">OVERTIME                        </v>
          </cell>
          <cell r="D803">
            <v>10749.85</v>
          </cell>
        </row>
        <row r="804">
          <cell r="B804" t="str">
            <v xml:space="preserve">01-73-5159     </v>
          </cell>
          <cell r="C804" t="str">
            <v xml:space="preserve">SEASONAL EMPLOYEES              </v>
          </cell>
          <cell r="D804">
            <v>6666</v>
          </cell>
        </row>
        <row r="805">
          <cell r="B805" t="str">
            <v xml:space="preserve">01-73-5164     </v>
          </cell>
          <cell r="C805" t="str">
            <v xml:space="preserve">MECHANIC                        </v>
          </cell>
          <cell r="D805">
            <v>6488.23</v>
          </cell>
        </row>
        <row r="806">
          <cell r="B806" t="str">
            <v xml:space="preserve">01-73-5164.1   </v>
          </cell>
          <cell r="C806" t="str">
            <v xml:space="preserve">MECHANIC - SICK TIME OFF        </v>
          </cell>
          <cell r="D806">
            <v>2179.61</v>
          </cell>
        </row>
        <row r="807">
          <cell r="B807" t="str">
            <v xml:space="preserve">01-73-5164.2   </v>
          </cell>
          <cell r="C807" t="str">
            <v xml:space="preserve">MECHANIC - VACATION             </v>
          </cell>
          <cell r="D807">
            <v>0</v>
          </cell>
        </row>
        <row r="808">
          <cell r="B808" t="str">
            <v xml:space="preserve">01-73-5164.3   </v>
          </cell>
          <cell r="C808" t="str">
            <v xml:space="preserve">MECHANIC - PERSONAL TIME OFF    </v>
          </cell>
          <cell r="D808">
            <v>0</v>
          </cell>
        </row>
        <row r="809">
          <cell r="B809" t="str">
            <v xml:space="preserve">01-73-5164.4   </v>
          </cell>
          <cell r="C809" t="str">
            <v xml:space="preserve">MECHANIC - HOLIDAY              </v>
          </cell>
          <cell r="D809">
            <v>0</v>
          </cell>
        </row>
        <row r="810">
          <cell r="B810" t="str">
            <v xml:space="preserve">01-73-5164.5   </v>
          </cell>
          <cell r="C810" t="str">
            <v xml:space="preserve">MECHANIC - COMP TIME            </v>
          </cell>
          <cell r="D810">
            <v>0</v>
          </cell>
        </row>
        <row r="811">
          <cell r="B811" t="str">
            <v xml:space="preserve">01-73-5165     </v>
          </cell>
          <cell r="C811" t="str">
            <v xml:space="preserve">DIRECTOR OF PUBLIC WORKS        </v>
          </cell>
          <cell r="D811">
            <v>4116.68</v>
          </cell>
        </row>
        <row r="812">
          <cell r="B812" t="str">
            <v xml:space="preserve">01-73-5165.1   </v>
          </cell>
          <cell r="C812" t="str">
            <v xml:space="preserve">DIR OF P.W. - SICK TIME OFF     </v>
          </cell>
          <cell r="D812">
            <v>0</v>
          </cell>
        </row>
        <row r="813">
          <cell r="B813" t="str">
            <v xml:space="preserve">01-73-5165.2   </v>
          </cell>
          <cell r="C813" t="str">
            <v xml:space="preserve">DIR OF P.W. - VACATION          </v>
          </cell>
          <cell r="D813">
            <v>0</v>
          </cell>
        </row>
        <row r="814">
          <cell r="B814" t="str">
            <v xml:space="preserve">01-73-5165.3   </v>
          </cell>
          <cell r="C814" t="str">
            <v xml:space="preserve">DIR OF P.W. - PERSONAL TIME OFF </v>
          </cell>
          <cell r="D814">
            <v>0</v>
          </cell>
        </row>
        <row r="815">
          <cell r="B815" t="str">
            <v xml:space="preserve">01-73-5166     </v>
          </cell>
          <cell r="C815" t="str">
            <v xml:space="preserve">FOREMAN                         </v>
          </cell>
          <cell r="D815">
            <v>0</v>
          </cell>
        </row>
        <row r="816">
          <cell r="B816" t="str">
            <v xml:space="preserve">01-73-5166.1   </v>
          </cell>
          <cell r="C816" t="str">
            <v xml:space="preserve">FOREMAN - SICK TIME OFF         </v>
          </cell>
          <cell r="D816">
            <v>0</v>
          </cell>
        </row>
        <row r="817">
          <cell r="B817" t="str">
            <v xml:space="preserve">01-73-5166.2   </v>
          </cell>
          <cell r="C817" t="str">
            <v xml:space="preserve">FOREMAN - VACATION              </v>
          </cell>
          <cell r="D817">
            <v>0</v>
          </cell>
        </row>
        <row r="818">
          <cell r="B818" t="str">
            <v xml:space="preserve">01-73-5166.3   </v>
          </cell>
          <cell r="C818" t="str">
            <v xml:space="preserve">FOREMAN - PERSONAL TIME OFF     </v>
          </cell>
          <cell r="D818">
            <v>0</v>
          </cell>
        </row>
        <row r="819">
          <cell r="B819" t="str">
            <v xml:space="preserve">01-73-5166.4   </v>
          </cell>
          <cell r="C819" t="str">
            <v xml:space="preserve">FOREMAN - HOLIDAY               </v>
          </cell>
          <cell r="D819">
            <v>0</v>
          </cell>
        </row>
        <row r="820">
          <cell r="B820" t="str">
            <v xml:space="preserve">01-73-5166.5   </v>
          </cell>
          <cell r="C820" t="str">
            <v xml:space="preserve">FOREMAN - COMP TIME             </v>
          </cell>
          <cell r="D820">
            <v>0</v>
          </cell>
        </row>
        <row r="821">
          <cell r="B821" t="str">
            <v xml:space="preserve">01-73-5169     </v>
          </cell>
          <cell r="C821" t="str">
            <v xml:space="preserve">ASSISTANT TO THE DIRECTOR       </v>
          </cell>
          <cell r="D821">
            <v>0</v>
          </cell>
        </row>
        <row r="822">
          <cell r="B822" t="str">
            <v xml:space="preserve">01-73-5170     </v>
          </cell>
          <cell r="C822" t="str">
            <v xml:space="preserve">EMPLOYEE WAGES                  </v>
          </cell>
          <cell r="D822">
            <v>33802.39</v>
          </cell>
        </row>
        <row r="823">
          <cell r="B823" t="str">
            <v xml:space="preserve">01-73-5170.1   </v>
          </cell>
          <cell r="C823" t="str">
            <v xml:space="preserve">WAGES PW - SICK TIME OFF        </v>
          </cell>
          <cell r="D823">
            <v>148.1</v>
          </cell>
        </row>
        <row r="824">
          <cell r="B824" t="str">
            <v xml:space="preserve">01-73-5170.2   </v>
          </cell>
          <cell r="C824" t="str">
            <v xml:space="preserve">WAGES PW - VACATION             </v>
          </cell>
          <cell r="D824">
            <v>0</v>
          </cell>
        </row>
        <row r="825">
          <cell r="B825" t="str">
            <v xml:space="preserve">01-73-5170.3   </v>
          </cell>
          <cell r="C825" t="str">
            <v xml:space="preserve">WAGES PW - PERSONAL TIME OFF    </v>
          </cell>
          <cell r="D825">
            <v>0</v>
          </cell>
        </row>
        <row r="826">
          <cell r="B826" t="str">
            <v xml:space="preserve">01-73-5170.4   </v>
          </cell>
          <cell r="C826" t="str">
            <v xml:space="preserve">WAGES PW - HOLIDAY              </v>
          </cell>
          <cell r="D826">
            <v>0</v>
          </cell>
        </row>
        <row r="827">
          <cell r="B827" t="str">
            <v xml:space="preserve">01-73-5170.5   </v>
          </cell>
          <cell r="C827" t="str">
            <v xml:space="preserve">WAGES PW - COMP TIME            </v>
          </cell>
          <cell r="D827">
            <v>0</v>
          </cell>
        </row>
        <row r="828">
          <cell r="B828" t="str">
            <v xml:space="preserve">01-73-5175     </v>
          </cell>
          <cell r="C828" t="str">
            <v xml:space="preserve">PUBLIC WORKS - RETROACTIVE PAY  </v>
          </cell>
          <cell r="D828">
            <v>0</v>
          </cell>
        </row>
        <row r="829">
          <cell r="B829" t="str">
            <v xml:space="preserve">01-73-5187     </v>
          </cell>
          <cell r="C829" t="str">
            <v xml:space="preserve">SECRETARY                       </v>
          </cell>
          <cell r="D829">
            <v>0</v>
          </cell>
        </row>
        <row r="830">
          <cell r="B830" t="str">
            <v xml:space="preserve">01-73-5188     </v>
          </cell>
          <cell r="C830" t="str">
            <v xml:space="preserve">ADMINISTRATIVE CLERK            </v>
          </cell>
          <cell r="D830">
            <v>8390.07</v>
          </cell>
        </row>
        <row r="831">
          <cell r="B831" t="str">
            <v xml:space="preserve">01-73-5188.1   </v>
          </cell>
          <cell r="C831" t="str">
            <v xml:space="preserve">ADMIN CLERK - SICK TIME OFF     </v>
          </cell>
          <cell r="D831">
            <v>120</v>
          </cell>
        </row>
        <row r="832">
          <cell r="B832" t="str">
            <v xml:space="preserve">01-73-5188.2   </v>
          </cell>
          <cell r="C832" t="str">
            <v xml:space="preserve">ADMIN CLERK - VACATION          </v>
          </cell>
          <cell r="D832">
            <v>0</v>
          </cell>
        </row>
        <row r="833">
          <cell r="B833" t="str">
            <v xml:space="preserve">01-73-5188.3   </v>
          </cell>
          <cell r="C833" t="str">
            <v xml:space="preserve">ADMIN CLERK - PERSONAL TIME OFF </v>
          </cell>
          <cell r="D833">
            <v>145.41</v>
          </cell>
        </row>
        <row r="834">
          <cell r="B834" t="str">
            <v xml:space="preserve">01-73-5188.4   </v>
          </cell>
          <cell r="C834" t="str">
            <v xml:space="preserve">ADMIN CLERK - HOLIDAY           </v>
          </cell>
          <cell r="D834">
            <v>0</v>
          </cell>
        </row>
        <row r="835">
          <cell r="B835" t="str">
            <v xml:space="preserve">01-73-5188.5   </v>
          </cell>
          <cell r="C835" t="str">
            <v xml:space="preserve">ADMIN CLERK - COMP TIME         </v>
          </cell>
          <cell r="D835">
            <v>0</v>
          </cell>
        </row>
        <row r="836">
          <cell r="B836" t="str">
            <v xml:space="preserve">01-73-5190     </v>
          </cell>
          <cell r="C836" t="str">
            <v xml:space="preserve">MISCELLANEOUS                   </v>
          </cell>
          <cell r="D836">
            <v>0</v>
          </cell>
        </row>
        <row r="839">
          <cell r="B839" t="str">
            <v xml:space="preserve">01-73-5201     </v>
          </cell>
          <cell r="C839" t="str">
            <v xml:space="preserve">PROFESSIONAL SERVICES           </v>
          </cell>
          <cell r="D839">
            <v>140</v>
          </cell>
        </row>
        <row r="840">
          <cell r="B840" t="str">
            <v xml:space="preserve">01-73-5202     </v>
          </cell>
          <cell r="C840" t="str">
            <v xml:space="preserve">LEGAL PROFESSIONAL SERVICES     </v>
          </cell>
          <cell r="D840">
            <v>828.75</v>
          </cell>
        </row>
        <row r="841">
          <cell r="B841" t="str">
            <v xml:space="preserve">01-73-5205     </v>
          </cell>
          <cell r="C841" t="str">
            <v xml:space="preserve">TELEPHONE                       </v>
          </cell>
          <cell r="D841">
            <v>1526.52</v>
          </cell>
        </row>
        <row r="842">
          <cell r="B842" t="str">
            <v xml:space="preserve">01-73-5209     </v>
          </cell>
          <cell r="C842" t="str">
            <v xml:space="preserve">TREE REMOVAL &amp; TRIMMING         </v>
          </cell>
          <cell r="D842">
            <v>0</v>
          </cell>
        </row>
        <row r="843">
          <cell r="B843" t="str">
            <v xml:space="preserve">01-73-5210     </v>
          </cell>
          <cell r="C843" t="str">
            <v>CONTRACTUAL LABOR - STREET MAINT</v>
          </cell>
          <cell r="D843">
            <v>0</v>
          </cell>
        </row>
        <row r="844">
          <cell r="B844" t="str">
            <v xml:space="preserve">01-73-5211     </v>
          </cell>
          <cell r="C844" t="str">
            <v xml:space="preserve">PRINTING                        </v>
          </cell>
          <cell r="D844">
            <v>0</v>
          </cell>
        </row>
        <row r="845">
          <cell r="B845" t="str">
            <v xml:space="preserve">01-73-5217     </v>
          </cell>
          <cell r="C845" t="str">
            <v xml:space="preserve">LIABILITY INSURANCE             </v>
          </cell>
          <cell r="D845">
            <v>0</v>
          </cell>
        </row>
        <row r="846">
          <cell r="B846" t="str">
            <v xml:space="preserve">01-73-5218     </v>
          </cell>
          <cell r="C846" t="str">
            <v xml:space="preserve">VEHICLE INSURANCE               </v>
          </cell>
          <cell r="D846">
            <v>0</v>
          </cell>
        </row>
        <row r="847">
          <cell r="B847" t="str">
            <v xml:space="preserve">01-73-5218.1   </v>
          </cell>
          <cell r="C847" t="str">
            <v xml:space="preserve">WORKMENS COMPENSATION INSURANCE </v>
          </cell>
          <cell r="D847">
            <v>0</v>
          </cell>
        </row>
        <row r="848">
          <cell r="B848" t="str">
            <v xml:space="preserve">01-73-5219     </v>
          </cell>
          <cell r="C848" t="str">
            <v xml:space="preserve">RENTAL OF BARRICADES            </v>
          </cell>
          <cell r="D848">
            <v>0</v>
          </cell>
        </row>
        <row r="849">
          <cell r="B849" t="str">
            <v xml:space="preserve">01-73-5220     </v>
          </cell>
          <cell r="C849" t="str">
            <v xml:space="preserve">LEGAL SETTLEMENTS               </v>
          </cell>
          <cell r="D849">
            <v>0</v>
          </cell>
        </row>
        <row r="850">
          <cell r="B850" t="str">
            <v xml:space="preserve">01-73-5222     </v>
          </cell>
          <cell r="C850" t="str">
            <v xml:space="preserve">INSURANCE - DRUG CARD           </v>
          </cell>
          <cell r="D850">
            <v>0</v>
          </cell>
        </row>
        <row r="851">
          <cell r="B851" t="str">
            <v xml:space="preserve">01-73-5224     </v>
          </cell>
          <cell r="C851" t="str">
            <v xml:space="preserve">WELLNESS EXAMINATIONS           </v>
          </cell>
          <cell r="D851">
            <v>0</v>
          </cell>
        </row>
        <row r="852">
          <cell r="B852" t="str">
            <v xml:space="preserve">01-73-5226     </v>
          </cell>
          <cell r="C852" t="str">
            <v>EXPENSES FOR JULIE"            "</v>
          </cell>
          <cell r="D852">
            <v>0</v>
          </cell>
        </row>
        <row r="853">
          <cell r="B853" t="str">
            <v xml:space="preserve">01-73-5233     </v>
          </cell>
          <cell r="C853" t="str">
            <v xml:space="preserve">STREET LIGHTING                 </v>
          </cell>
          <cell r="D853">
            <v>4474.8100000000004</v>
          </cell>
        </row>
        <row r="854">
          <cell r="B854" t="str">
            <v xml:space="preserve">01-73-5235     </v>
          </cell>
          <cell r="C854" t="str">
            <v xml:space="preserve">TREE REPLACEMENT                </v>
          </cell>
          <cell r="D854">
            <v>0</v>
          </cell>
        </row>
        <row r="855">
          <cell r="B855" t="str">
            <v xml:space="preserve">01-73-5236     </v>
          </cell>
          <cell r="C855" t="str">
            <v xml:space="preserve">STREET MAINTENANCE              </v>
          </cell>
          <cell r="D855">
            <v>1442.8</v>
          </cell>
        </row>
        <row r="856">
          <cell r="B856" t="str">
            <v xml:space="preserve">01-73-5237     </v>
          </cell>
          <cell r="C856" t="str">
            <v xml:space="preserve">STREET RECONSTRUCTION           </v>
          </cell>
          <cell r="D856">
            <v>0</v>
          </cell>
        </row>
        <row r="857">
          <cell r="B857" t="str">
            <v xml:space="preserve">01-73-5237.1   </v>
          </cell>
          <cell r="C857" t="str">
            <v xml:space="preserve">ALLEY RECONSTRUCTION            </v>
          </cell>
          <cell r="D857">
            <v>0</v>
          </cell>
        </row>
        <row r="858">
          <cell r="B858" t="str">
            <v xml:space="preserve">01-73-5237.2   </v>
          </cell>
          <cell r="C858" t="str">
            <v xml:space="preserve">SIDEWALK RECONSTRUCTION         </v>
          </cell>
          <cell r="D858">
            <v>0</v>
          </cell>
        </row>
        <row r="859">
          <cell r="B859" t="str">
            <v xml:space="preserve">01-73-5238     </v>
          </cell>
          <cell r="C859" t="str">
            <v xml:space="preserve">REPAIR/MAINT. - STREET LIGHTS   </v>
          </cell>
          <cell r="D859">
            <v>2856.11</v>
          </cell>
        </row>
        <row r="860">
          <cell r="B860" t="str">
            <v xml:space="preserve">01-73-5239     </v>
          </cell>
          <cell r="C860" t="str">
            <v xml:space="preserve">REPAIR/MAINT. - TRAFFIC LIGHTS  </v>
          </cell>
          <cell r="D860">
            <v>0</v>
          </cell>
        </row>
        <row r="861">
          <cell r="B861" t="str">
            <v xml:space="preserve">01-73-5240     </v>
          </cell>
          <cell r="C861" t="str">
            <v xml:space="preserve">REPAIR/MAINT - BUILDING         </v>
          </cell>
          <cell r="D861">
            <v>5547.37</v>
          </cell>
        </row>
        <row r="862">
          <cell r="B862" t="str">
            <v xml:space="preserve">01-73-5241     </v>
          </cell>
          <cell r="C862" t="str">
            <v xml:space="preserve">R &amp; M: GROUNDS                  </v>
          </cell>
          <cell r="D862">
            <v>791</v>
          </cell>
        </row>
        <row r="863">
          <cell r="B863" t="str">
            <v xml:space="preserve">01-73-5242     </v>
          </cell>
          <cell r="C863" t="str">
            <v xml:space="preserve">REPAIR/MAINT. - RADIO SYSTEM    </v>
          </cell>
          <cell r="D863">
            <v>0</v>
          </cell>
        </row>
        <row r="864">
          <cell r="B864" t="str">
            <v xml:space="preserve">01-73-5244     </v>
          </cell>
          <cell r="C864" t="str">
            <v xml:space="preserve">R &amp; M:  OFFICE EQUIPMENT        </v>
          </cell>
          <cell r="D864">
            <v>2021.25</v>
          </cell>
        </row>
        <row r="865">
          <cell r="B865" t="str">
            <v xml:space="preserve">01-73-5249     </v>
          </cell>
          <cell r="C865" t="str">
            <v xml:space="preserve">MOTOR EQUIP - CONTRACT LABOR    </v>
          </cell>
          <cell r="D865">
            <v>0</v>
          </cell>
        </row>
        <row r="866">
          <cell r="B866" t="str">
            <v xml:space="preserve">01-73-5253     </v>
          </cell>
          <cell r="C866" t="str">
            <v xml:space="preserve">SEMINARS/CONFERENCES            </v>
          </cell>
          <cell r="D866">
            <v>0</v>
          </cell>
        </row>
        <row r="867">
          <cell r="B867" t="str">
            <v xml:space="preserve">01-73-5264     </v>
          </cell>
          <cell r="C867" t="str">
            <v xml:space="preserve">SIGN INSTALLATION               </v>
          </cell>
          <cell r="D867">
            <v>0</v>
          </cell>
        </row>
        <row r="868">
          <cell r="B868" t="str">
            <v xml:space="preserve">01-73-5268     </v>
          </cell>
          <cell r="C868" t="str">
            <v xml:space="preserve">UNIFORM RENTAL                  </v>
          </cell>
          <cell r="D868">
            <v>911.15</v>
          </cell>
        </row>
        <row r="869">
          <cell r="B869" t="str">
            <v xml:space="preserve">01-73-5269     </v>
          </cell>
          <cell r="C869" t="str">
            <v xml:space="preserve">TOWING &amp; STORAGE EXPENSE        </v>
          </cell>
          <cell r="D869">
            <v>0</v>
          </cell>
        </row>
        <row r="870">
          <cell r="B870" t="str">
            <v xml:space="preserve">01-73-5271     </v>
          </cell>
          <cell r="C870" t="str">
            <v xml:space="preserve">DUES &amp; PUBLICATIONS             </v>
          </cell>
          <cell r="D870">
            <v>0</v>
          </cell>
        </row>
        <row r="871">
          <cell r="B871" t="str">
            <v xml:space="preserve">01-73-5274     </v>
          </cell>
          <cell r="C871" t="str">
            <v xml:space="preserve">IEPA BROWNSFIELD EXPENSES       </v>
          </cell>
          <cell r="D871">
            <v>0</v>
          </cell>
        </row>
        <row r="872">
          <cell r="B872" t="str">
            <v xml:space="preserve">01-73-5275     </v>
          </cell>
          <cell r="C872" t="str">
            <v xml:space="preserve">EMPLOYEE HEALTH CARE PLAN       </v>
          </cell>
          <cell r="D872">
            <v>10704.55</v>
          </cell>
        </row>
        <row r="873">
          <cell r="B873" t="str">
            <v xml:space="preserve">01-73-5275.1   </v>
          </cell>
          <cell r="C873" t="str">
            <v xml:space="preserve">EMPLOYEE DRUG CARD INSURANCE    </v>
          </cell>
          <cell r="D873">
            <v>0</v>
          </cell>
        </row>
        <row r="874">
          <cell r="B874" t="str">
            <v xml:space="preserve">01-73-5275.2   </v>
          </cell>
          <cell r="C874" t="str">
            <v xml:space="preserve">EMPLOYEE LIFE INSURANCE         </v>
          </cell>
          <cell r="D874">
            <v>53.56</v>
          </cell>
        </row>
        <row r="875">
          <cell r="B875" t="str">
            <v xml:space="preserve">01-73-5275.3   </v>
          </cell>
          <cell r="C875" t="str">
            <v xml:space="preserve">EMPLOYEE VISION INSURANCE       </v>
          </cell>
          <cell r="D875">
            <v>95.22</v>
          </cell>
        </row>
        <row r="876">
          <cell r="B876" t="str">
            <v xml:space="preserve">01-73-5275.4   </v>
          </cell>
          <cell r="C876" t="str">
            <v xml:space="preserve">DENTAL INSURANCE - 7/1/06       </v>
          </cell>
          <cell r="D876">
            <v>466.95</v>
          </cell>
        </row>
        <row r="877">
          <cell r="B877" t="str">
            <v xml:space="preserve">01-73-5276     </v>
          </cell>
          <cell r="C877" t="str">
            <v xml:space="preserve">RETIREE HEALTH CARE PLAN        </v>
          </cell>
          <cell r="D877">
            <v>528.79</v>
          </cell>
        </row>
        <row r="878">
          <cell r="B878" t="str">
            <v xml:space="preserve">01-73-5276.1   </v>
          </cell>
          <cell r="C878" t="str">
            <v xml:space="preserve">RETIREE DRUG CARD INSURANCE     </v>
          </cell>
          <cell r="D878">
            <v>0</v>
          </cell>
        </row>
        <row r="879">
          <cell r="B879" t="str">
            <v xml:space="preserve">01-73-5276.4   </v>
          </cell>
          <cell r="C879" t="str">
            <v xml:space="preserve">RETIREE DENTAL INS - 7/1/06     </v>
          </cell>
          <cell r="D879">
            <v>112.49</v>
          </cell>
        </row>
        <row r="880">
          <cell r="B880" t="str">
            <v xml:space="preserve">01-73-5282     </v>
          </cell>
          <cell r="C880" t="str">
            <v xml:space="preserve">TREE TESTING EQUIPMENT          </v>
          </cell>
          <cell r="D880">
            <v>0</v>
          </cell>
        </row>
        <row r="881">
          <cell r="B881" t="str">
            <v xml:space="preserve">01-73-5283     </v>
          </cell>
          <cell r="C881" t="str">
            <v xml:space="preserve">RODENT CONTROL                  </v>
          </cell>
          <cell r="D881">
            <v>0</v>
          </cell>
        </row>
        <row r="882">
          <cell r="B882" t="str">
            <v xml:space="preserve">01-73-5289     </v>
          </cell>
          <cell r="C882" t="str">
            <v xml:space="preserve">DUMPING FEES - FORESTRY         </v>
          </cell>
          <cell r="D882">
            <v>0</v>
          </cell>
        </row>
        <row r="883">
          <cell r="B883" t="str">
            <v xml:space="preserve">01-73-5289.1   </v>
          </cell>
          <cell r="C883" t="str">
            <v xml:space="preserve">DUMPING FEES - STREET SPOILS    </v>
          </cell>
          <cell r="D883">
            <v>0</v>
          </cell>
        </row>
        <row r="884">
          <cell r="B884" t="str">
            <v xml:space="preserve">01-73-5290     </v>
          </cell>
          <cell r="C884" t="str">
            <v xml:space="preserve">CONTRACTUAL SERVICES            </v>
          </cell>
          <cell r="D884">
            <v>0</v>
          </cell>
        </row>
        <row r="885">
          <cell r="B885" t="str">
            <v xml:space="preserve">01-73-5291     </v>
          </cell>
          <cell r="C885" t="str">
            <v xml:space="preserve">PUBLIC WORKS AUXILARY EXPENSES  </v>
          </cell>
          <cell r="D885">
            <v>0</v>
          </cell>
        </row>
        <row r="888">
          <cell r="B888" t="str">
            <v xml:space="preserve">01-73-5302     </v>
          </cell>
          <cell r="C888" t="str">
            <v xml:space="preserve">GAS/OIL                         </v>
          </cell>
          <cell r="D888">
            <v>134.63999999999999</v>
          </cell>
        </row>
        <row r="889">
          <cell r="B889" t="str">
            <v xml:space="preserve">01-73-5316     </v>
          </cell>
          <cell r="C889" t="str">
            <v xml:space="preserve">SUPPLIES - OFFICE               </v>
          </cell>
          <cell r="D889">
            <v>1285.6400000000001</v>
          </cell>
        </row>
        <row r="890">
          <cell r="B890" t="str">
            <v xml:space="preserve">01-73-5323     </v>
          </cell>
          <cell r="C890" t="str">
            <v xml:space="preserve">MEDICAL EXAM-VACCINATIONS       </v>
          </cell>
          <cell r="D890">
            <v>0</v>
          </cell>
        </row>
        <row r="891">
          <cell r="B891" t="str">
            <v xml:space="preserve">01-73-5326     </v>
          </cell>
          <cell r="C891" t="str">
            <v xml:space="preserve">TOOLS &amp; SUPPLIES                </v>
          </cell>
          <cell r="D891">
            <v>1071.67</v>
          </cell>
        </row>
        <row r="892">
          <cell r="B892" t="str">
            <v xml:space="preserve">01-73-5327     </v>
          </cell>
          <cell r="C892" t="str">
            <v xml:space="preserve">SUPPLIES - SNOW &amp; ICE CONTROL   </v>
          </cell>
          <cell r="D892">
            <v>39803.24</v>
          </cell>
        </row>
        <row r="893">
          <cell r="B893" t="str">
            <v xml:space="preserve">01-73-5328     </v>
          </cell>
          <cell r="C893" t="str">
            <v xml:space="preserve">LEAFING SUPPLIES                </v>
          </cell>
          <cell r="D893">
            <v>0</v>
          </cell>
        </row>
        <row r="894">
          <cell r="B894" t="str">
            <v xml:space="preserve">01-73-5341     </v>
          </cell>
          <cell r="C894" t="str">
            <v xml:space="preserve">PLOWING EQUIPMENT               </v>
          </cell>
          <cell r="D894">
            <v>0</v>
          </cell>
        </row>
        <row r="895">
          <cell r="B895" t="str">
            <v xml:space="preserve">01-73-5342     </v>
          </cell>
          <cell r="C895" t="str">
            <v xml:space="preserve">STREET SIGNS                    </v>
          </cell>
          <cell r="D895">
            <v>0</v>
          </cell>
        </row>
        <row r="896">
          <cell r="B896" t="str">
            <v xml:space="preserve">01-73-5343     </v>
          </cell>
          <cell r="C896" t="str">
            <v xml:space="preserve">PUBLIC BENCHES                  </v>
          </cell>
          <cell r="D896">
            <v>0</v>
          </cell>
        </row>
        <row r="897">
          <cell r="B897" t="str">
            <v xml:space="preserve">01-73-5344     </v>
          </cell>
          <cell r="C897" t="str">
            <v xml:space="preserve">STREET DECORATIONS              </v>
          </cell>
          <cell r="D897">
            <v>0</v>
          </cell>
        </row>
        <row r="898">
          <cell r="B898" t="str">
            <v xml:space="preserve">01-73-5346     </v>
          </cell>
          <cell r="C898" t="str">
            <v xml:space="preserve">STREET MATERIAL PAINT           </v>
          </cell>
          <cell r="D898">
            <v>0</v>
          </cell>
        </row>
        <row r="899">
          <cell r="B899" t="str">
            <v xml:space="preserve">01-73-5348     </v>
          </cell>
          <cell r="C899" t="str">
            <v xml:space="preserve">WEED CONTROL                    </v>
          </cell>
          <cell r="D899">
            <v>0</v>
          </cell>
        </row>
        <row r="900">
          <cell r="B900" t="str">
            <v xml:space="preserve">01-73-5349     </v>
          </cell>
          <cell r="C900" t="str">
            <v xml:space="preserve">C D B G  RESTORATION            </v>
          </cell>
          <cell r="D900">
            <v>0</v>
          </cell>
        </row>
        <row r="901">
          <cell r="B901" t="str">
            <v xml:space="preserve">01-73-5350     </v>
          </cell>
          <cell r="C901" t="str">
            <v xml:space="preserve">REPAIR/MAINT. - MOTOR EQUIP     </v>
          </cell>
          <cell r="D901">
            <v>2126.92</v>
          </cell>
        </row>
        <row r="902">
          <cell r="B902" t="str">
            <v xml:space="preserve">01-73-5351     </v>
          </cell>
          <cell r="C902" t="str">
            <v xml:space="preserve">R&amp;M POLICE VEHICLES             </v>
          </cell>
          <cell r="D902">
            <v>0</v>
          </cell>
        </row>
        <row r="903">
          <cell r="B903" t="str">
            <v xml:space="preserve">01-73-5352     </v>
          </cell>
          <cell r="C903" t="str">
            <v xml:space="preserve">REPAIR/MAINT. - PARKWAYS        </v>
          </cell>
          <cell r="D903">
            <v>0</v>
          </cell>
        </row>
        <row r="904">
          <cell r="B904" t="str">
            <v xml:space="preserve">01-73-5354     </v>
          </cell>
          <cell r="C904" t="str">
            <v xml:space="preserve">REPAIR/MAINT. - BUILDINGS       </v>
          </cell>
          <cell r="D904">
            <v>0</v>
          </cell>
        </row>
        <row r="905">
          <cell r="B905" t="str">
            <v xml:space="preserve">01-73-5355     </v>
          </cell>
          <cell r="C905" t="str">
            <v xml:space="preserve">REPAIR/MAINT. - GROUNDS         </v>
          </cell>
          <cell r="D905">
            <v>0</v>
          </cell>
        </row>
        <row r="906">
          <cell r="B906" t="str">
            <v xml:space="preserve">01-73-5356     </v>
          </cell>
          <cell r="C906" t="str">
            <v xml:space="preserve">REPAIR/MAINT. - EQUIPMENT       </v>
          </cell>
          <cell r="D906">
            <v>0</v>
          </cell>
        </row>
        <row r="907">
          <cell r="B907" t="str">
            <v xml:space="preserve">01-73-5357     </v>
          </cell>
          <cell r="C907" t="str">
            <v xml:space="preserve">REPAIR/MAINT. - PARKING LOT     </v>
          </cell>
          <cell r="D907">
            <v>0</v>
          </cell>
        </row>
        <row r="908">
          <cell r="B908" t="str">
            <v xml:space="preserve">01-73-5358     </v>
          </cell>
          <cell r="C908" t="str">
            <v xml:space="preserve">R &amp; M: FORESTRY EQUIPMENT       </v>
          </cell>
          <cell r="D908">
            <v>0</v>
          </cell>
        </row>
        <row r="911">
          <cell r="B911" t="str">
            <v xml:space="preserve">01-73-5407     </v>
          </cell>
          <cell r="C911" t="str">
            <v xml:space="preserve">AUTOMOTIVE EQUIPMENT            </v>
          </cell>
          <cell r="D911">
            <v>0</v>
          </cell>
        </row>
        <row r="912">
          <cell r="B912" t="str">
            <v xml:space="preserve">01-73-5409     </v>
          </cell>
          <cell r="C912" t="str">
            <v xml:space="preserve">MACHINERY/EQUIPMENT             </v>
          </cell>
          <cell r="D912">
            <v>0</v>
          </cell>
        </row>
        <row r="913">
          <cell r="B913" t="str">
            <v xml:space="preserve">01-73-5413     </v>
          </cell>
          <cell r="C913" t="str">
            <v xml:space="preserve">COMPUTER HARDWARE/SOFTWARE      </v>
          </cell>
          <cell r="D913">
            <v>0</v>
          </cell>
        </row>
        <row r="914">
          <cell r="B914" t="str">
            <v xml:space="preserve">01-73-5417     </v>
          </cell>
          <cell r="C914" t="str">
            <v xml:space="preserve">DUMP TRUCK - STREET EQUIP       </v>
          </cell>
          <cell r="D914">
            <v>0</v>
          </cell>
        </row>
        <row r="915">
          <cell r="B915" t="str">
            <v xml:space="preserve">01-73-5418     </v>
          </cell>
          <cell r="C915" t="str">
            <v xml:space="preserve">COMPRESSOR - STREET EQUIPMENT   </v>
          </cell>
          <cell r="D915">
            <v>0</v>
          </cell>
        </row>
        <row r="916">
          <cell r="B916" t="str">
            <v xml:space="preserve">01-73-5420     </v>
          </cell>
          <cell r="C916" t="str">
            <v xml:space="preserve">DISC CHIPPER - STREET EQUIPMENT </v>
          </cell>
          <cell r="D916">
            <v>0</v>
          </cell>
        </row>
        <row r="917">
          <cell r="B917" t="str">
            <v xml:space="preserve">01-73-5425     </v>
          </cell>
          <cell r="C917" t="str">
            <v xml:space="preserve">STREET SWEEPER/STREET EQUIP     </v>
          </cell>
          <cell r="D917">
            <v>0</v>
          </cell>
        </row>
        <row r="918">
          <cell r="B918" t="str">
            <v xml:space="preserve">01-73-5433     </v>
          </cell>
          <cell r="C918" t="str">
            <v xml:space="preserve">MECHANIC TOOLS                  </v>
          </cell>
          <cell r="D918">
            <v>364.01</v>
          </cell>
        </row>
        <row r="919">
          <cell r="B919" t="str">
            <v xml:space="preserve">01-73-5437     </v>
          </cell>
          <cell r="C919" t="str">
            <v xml:space="preserve">ENCLOSE SALT BIN                </v>
          </cell>
          <cell r="D919">
            <v>0</v>
          </cell>
        </row>
        <row r="920">
          <cell r="B920" t="str">
            <v xml:space="preserve">01-73-5457     </v>
          </cell>
          <cell r="C920" t="str">
            <v xml:space="preserve">PAVING PROJECT                  </v>
          </cell>
          <cell r="D920">
            <v>0</v>
          </cell>
        </row>
        <row r="921">
          <cell r="B921" t="str">
            <v xml:space="preserve">01-73-5458     </v>
          </cell>
          <cell r="C921" t="str">
            <v xml:space="preserve">HVAC-FURNACE                    </v>
          </cell>
          <cell r="D921">
            <v>0</v>
          </cell>
        </row>
        <row r="922">
          <cell r="B922" t="str">
            <v xml:space="preserve">01-73-5459     </v>
          </cell>
          <cell r="C922" t="str">
            <v xml:space="preserve">CHAIN SAW                       </v>
          </cell>
          <cell r="D922">
            <v>0</v>
          </cell>
        </row>
        <row r="925">
          <cell r="B925" t="str">
            <v xml:space="preserve">01-73-5505     </v>
          </cell>
          <cell r="C925" t="str">
            <v xml:space="preserve">CONTINGENCY                     </v>
          </cell>
          <cell r="D925">
            <v>0</v>
          </cell>
        </row>
        <row r="926">
          <cell r="B926" t="str">
            <v xml:space="preserve">01-73-5615     </v>
          </cell>
          <cell r="C926" t="str">
            <v xml:space="preserve">WORKER'S COMPENSATION INS.      </v>
          </cell>
          <cell r="D926">
            <v>0</v>
          </cell>
        </row>
        <row r="927">
          <cell r="B927" t="str">
            <v xml:space="preserve">01-73-5630     </v>
          </cell>
          <cell r="C927" t="str">
            <v xml:space="preserve">Unemployment                    </v>
          </cell>
          <cell r="D927">
            <v>0</v>
          </cell>
        </row>
        <row r="930">
          <cell r="B930" t="str">
            <v xml:space="preserve">01-80-5781     </v>
          </cell>
          <cell r="C930" t="str">
            <v xml:space="preserve">BOND ISSUANCE COSTS             </v>
          </cell>
          <cell r="D930">
            <v>0</v>
          </cell>
        </row>
        <row r="933">
          <cell r="B933" t="str">
            <v xml:space="preserve">01-81-5781     </v>
          </cell>
          <cell r="C933" t="str">
            <v xml:space="preserve">BOND ISSUANCE COSTS             </v>
          </cell>
          <cell r="D933">
            <v>0</v>
          </cell>
        </row>
        <row r="934">
          <cell r="B934" t="str">
            <v xml:space="preserve">01-81-5783     </v>
          </cell>
          <cell r="C934" t="str">
            <v xml:space="preserve">DISCOUNT ON BONDS               </v>
          </cell>
          <cell r="D934">
            <v>0</v>
          </cell>
        </row>
        <row r="937">
          <cell r="B937" t="str">
            <v xml:space="preserve">02-00-4001     </v>
          </cell>
          <cell r="C937" t="str">
            <v xml:space="preserve">PROPERTY TAXES                  </v>
          </cell>
          <cell r="D937">
            <v>0</v>
          </cell>
        </row>
        <row r="938">
          <cell r="B938" t="str">
            <v xml:space="preserve">02-00-4038     </v>
          </cell>
          <cell r="C938" t="str">
            <v xml:space="preserve">OTHER LICENSES                  </v>
          </cell>
          <cell r="D938">
            <v>0</v>
          </cell>
        </row>
        <row r="939">
          <cell r="B939" t="str">
            <v xml:space="preserve">02-00-4070     </v>
          </cell>
          <cell r="C939" t="str">
            <v xml:space="preserve">INTEREST INCOMES                </v>
          </cell>
          <cell r="D939">
            <v>0</v>
          </cell>
        </row>
        <row r="940">
          <cell r="B940" t="str">
            <v xml:space="preserve">02-00-4098     </v>
          </cell>
          <cell r="C940" t="str">
            <v xml:space="preserve">MISCELLANEOUS                   </v>
          </cell>
          <cell r="D940">
            <v>0</v>
          </cell>
        </row>
        <row r="943">
          <cell r="B943">
            <v>1210470</v>
          </cell>
          <cell r="C943" t="str">
            <v xml:space="preserve">INSURANCE - HOSPITALIZATION     </v>
          </cell>
          <cell r="D943">
            <v>0</v>
          </cell>
        </row>
        <row r="946">
          <cell r="B946" t="str">
            <v xml:space="preserve">02-42-5156     </v>
          </cell>
          <cell r="C946" t="str">
            <v xml:space="preserve">FIREFIGHTERS SALARIES           </v>
          </cell>
          <cell r="D946">
            <v>0</v>
          </cell>
        </row>
        <row r="949">
          <cell r="B949" t="str">
            <v xml:space="preserve">03-00-4001     </v>
          </cell>
          <cell r="C949" t="str">
            <v xml:space="preserve">PROPERTY TAXES                  </v>
          </cell>
          <cell r="D949">
            <v>0</v>
          </cell>
        </row>
        <row r="950">
          <cell r="B950" t="str">
            <v xml:space="preserve">03-00-4056     </v>
          </cell>
          <cell r="C950" t="str">
            <v xml:space="preserve">SELL OF RECYCLING BINS          </v>
          </cell>
          <cell r="D950">
            <v>0</v>
          </cell>
        </row>
        <row r="951">
          <cell r="B951" t="str">
            <v xml:space="preserve">03-00-4060     </v>
          </cell>
          <cell r="C951" t="str">
            <v xml:space="preserve">RUBBISH BILLINGS                </v>
          </cell>
          <cell r="D951">
            <v>54235.25</v>
          </cell>
        </row>
        <row r="952">
          <cell r="B952" t="str">
            <v xml:space="preserve">03-00-4062     </v>
          </cell>
          <cell r="C952" t="str">
            <v xml:space="preserve">TRASH &amp; COMPOST TAG REVENUE     </v>
          </cell>
          <cell r="D952">
            <v>270.39999999999998</v>
          </cell>
        </row>
        <row r="953">
          <cell r="B953" t="str">
            <v xml:space="preserve">03-00-4063     </v>
          </cell>
          <cell r="C953" t="str">
            <v xml:space="preserve">ALLEY ADDRESS NUMBERING         </v>
          </cell>
          <cell r="D953">
            <v>0</v>
          </cell>
        </row>
        <row r="954">
          <cell r="B954" t="str">
            <v xml:space="preserve">03-00-4066     </v>
          </cell>
          <cell r="C954" t="str">
            <v xml:space="preserve">PENALTIES                       </v>
          </cell>
          <cell r="D954">
            <v>1016.23</v>
          </cell>
        </row>
        <row r="955">
          <cell r="B955" t="str">
            <v xml:space="preserve">03-00-4070     </v>
          </cell>
          <cell r="C955" t="str">
            <v xml:space="preserve">INTEREST INCOME                 </v>
          </cell>
          <cell r="D955">
            <v>0</v>
          </cell>
        </row>
        <row r="956">
          <cell r="B956" t="str">
            <v xml:space="preserve">03-00-4086     </v>
          </cell>
          <cell r="C956" t="str">
            <v xml:space="preserve">OPERATING TRANSFERS IN          </v>
          </cell>
          <cell r="D956">
            <v>0</v>
          </cell>
        </row>
        <row r="957">
          <cell r="B957" t="str">
            <v xml:space="preserve">03-00-4086.1   </v>
          </cell>
          <cell r="C957" t="str">
            <v xml:space="preserve">OPERATING TRANSFERS OUT         </v>
          </cell>
          <cell r="D957">
            <v>0</v>
          </cell>
        </row>
        <row r="958">
          <cell r="B958" t="str">
            <v xml:space="preserve">03-00-4097     </v>
          </cell>
          <cell r="C958" t="str">
            <v xml:space="preserve">CASH-OVERAGE/SHORTAGE           </v>
          </cell>
          <cell r="D958">
            <v>0</v>
          </cell>
        </row>
        <row r="959">
          <cell r="B959" t="str">
            <v xml:space="preserve">03-00-4098     </v>
          </cell>
          <cell r="C959" t="str">
            <v xml:space="preserve">MISCELLANEOUS                   </v>
          </cell>
          <cell r="D959">
            <v>0</v>
          </cell>
        </row>
        <row r="962">
          <cell r="B962">
            <v>1201000</v>
          </cell>
          <cell r="C962" t="str">
            <v xml:space="preserve">ADMINISTRATIVE CLERK            </v>
          </cell>
          <cell r="D962">
            <v>0</v>
          </cell>
        </row>
        <row r="965">
          <cell r="B965">
            <v>1231315</v>
          </cell>
          <cell r="C965" t="str">
            <v xml:space="preserve">DUES &amp; PUBLICATIONS             </v>
          </cell>
          <cell r="D965">
            <v>0</v>
          </cell>
        </row>
        <row r="968">
          <cell r="B968">
            <v>1355132</v>
          </cell>
          <cell r="C968" t="str">
            <v xml:space="preserve">IMRF EXPENDITURES               </v>
          </cell>
          <cell r="D968">
            <v>0</v>
          </cell>
        </row>
        <row r="969">
          <cell r="B969">
            <v>1358785</v>
          </cell>
          <cell r="C969" t="str">
            <v xml:space="preserve">SOCIAL SECURITY TAX             </v>
          </cell>
          <cell r="D969">
            <v>0</v>
          </cell>
        </row>
        <row r="970">
          <cell r="B970">
            <v>1360611</v>
          </cell>
          <cell r="C970" t="str">
            <v xml:space="preserve">MEDICARE                        </v>
          </cell>
          <cell r="D970">
            <v>0</v>
          </cell>
        </row>
        <row r="971">
          <cell r="B971">
            <v>1362437</v>
          </cell>
          <cell r="C971" t="str">
            <v xml:space="preserve">UNEMPLOYMENT TAX                </v>
          </cell>
          <cell r="D971">
            <v>0</v>
          </cell>
        </row>
        <row r="972">
          <cell r="B972">
            <v>1201002</v>
          </cell>
          <cell r="C972" t="str">
            <v xml:space="preserve">ADMINISTRATIVE CLERK            </v>
          </cell>
          <cell r="D972">
            <v>0</v>
          </cell>
        </row>
        <row r="975">
          <cell r="B975">
            <v>1234605</v>
          </cell>
          <cell r="C975" t="str">
            <v xml:space="preserve">RUBBISH/GARBAGE REMOVAL         </v>
          </cell>
          <cell r="D975">
            <v>0</v>
          </cell>
        </row>
        <row r="980">
          <cell r="B980">
            <v>1186398</v>
          </cell>
          <cell r="C980" t="str">
            <v xml:space="preserve">OVERTIME                        </v>
          </cell>
          <cell r="D980">
            <v>0</v>
          </cell>
        </row>
        <row r="981">
          <cell r="B981">
            <v>1201008</v>
          </cell>
          <cell r="C981" t="str">
            <v xml:space="preserve">ADMINSTRATIVE CLERK             </v>
          </cell>
          <cell r="D981">
            <v>0</v>
          </cell>
        </row>
        <row r="982">
          <cell r="B982" t="str">
            <v xml:space="preserve">03-30-5188.1   </v>
          </cell>
          <cell r="C982" t="str">
            <v xml:space="preserve">ADMIN CLERK - SICK TIME OFF     </v>
          </cell>
          <cell r="D982">
            <v>0</v>
          </cell>
        </row>
        <row r="983">
          <cell r="B983" t="str">
            <v xml:space="preserve">03-30-5188.2   </v>
          </cell>
          <cell r="C983" t="str">
            <v xml:space="preserve">ADMIN CLERK - VACATION          </v>
          </cell>
          <cell r="D983">
            <v>0</v>
          </cell>
        </row>
        <row r="984">
          <cell r="B984" t="str">
            <v xml:space="preserve">03-30-5188.3   </v>
          </cell>
          <cell r="C984" t="str">
            <v xml:space="preserve">ADMIN CLERK - PERSONAL TIME OFF </v>
          </cell>
          <cell r="D984">
            <v>0</v>
          </cell>
        </row>
        <row r="985">
          <cell r="B985" t="str">
            <v xml:space="preserve">03-30-5188.4   </v>
          </cell>
          <cell r="C985" t="str">
            <v xml:space="preserve">ADMIN CLERK - HOLIDAY           </v>
          </cell>
          <cell r="D985">
            <v>0</v>
          </cell>
        </row>
        <row r="988">
          <cell r="B988">
            <v>1231323</v>
          </cell>
          <cell r="C988" t="str">
            <v xml:space="preserve">DUES &amp; PUBLICATIONS             </v>
          </cell>
          <cell r="D988">
            <v>0</v>
          </cell>
        </row>
        <row r="991">
          <cell r="B991">
            <v>1355140</v>
          </cell>
          <cell r="C991" t="str">
            <v xml:space="preserve">IMRF EXPENDITURES               </v>
          </cell>
          <cell r="D991">
            <v>0</v>
          </cell>
        </row>
        <row r="992">
          <cell r="B992">
            <v>1358793</v>
          </cell>
          <cell r="C992" t="str">
            <v xml:space="preserve">SOCIAL SECURITY TAX             </v>
          </cell>
          <cell r="D992">
            <v>0</v>
          </cell>
        </row>
        <row r="993">
          <cell r="B993">
            <v>1360619</v>
          </cell>
          <cell r="C993" t="str">
            <v xml:space="preserve">MEDICARE                        </v>
          </cell>
          <cell r="D993">
            <v>0</v>
          </cell>
        </row>
        <row r="994">
          <cell r="B994">
            <v>1362445</v>
          </cell>
          <cell r="C994" t="str">
            <v xml:space="preserve">UNEMPLOYMENT TAX                </v>
          </cell>
          <cell r="D994">
            <v>0</v>
          </cell>
        </row>
        <row r="999">
          <cell r="B999" t="str">
            <v xml:space="preserve">03-75-5148     </v>
          </cell>
          <cell r="C999" t="str">
            <v xml:space="preserve">OVERTIME                        </v>
          </cell>
          <cell r="D999">
            <v>0</v>
          </cell>
        </row>
        <row r="1000">
          <cell r="B1000" t="str">
            <v xml:space="preserve">03-75-5159     </v>
          </cell>
          <cell r="C1000" t="str">
            <v xml:space="preserve">SEASONAL EMPLOYEES              </v>
          </cell>
          <cell r="D1000">
            <v>0</v>
          </cell>
        </row>
        <row r="1001">
          <cell r="B1001" t="str">
            <v xml:space="preserve">03-75-5170     </v>
          </cell>
          <cell r="C1001" t="str">
            <v xml:space="preserve">EMPLOYEE WAGES                  </v>
          </cell>
          <cell r="D1001">
            <v>0</v>
          </cell>
        </row>
        <row r="1002">
          <cell r="B1002" t="str">
            <v xml:space="preserve">03-75-5170.1   </v>
          </cell>
          <cell r="C1002" t="str">
            <v xml:space="preserve">WAGES PW - SICK TIME OFF        </v>
          </cell>
          <cell r="D1002">
            <v>0</v>
          </cell>
        </row>
        <row r="1003">
          <cell r="B1003" t="str">
            <v xml:space="preserve">03-75-5170.2   </v>
          </cell>
          <cell r="C1003" t="str">
            <v xml:space="preserve">WAGES PW - VACATION             </v>
          </cell>
          <cell r="D1003">
            <v>0</v>
          </cell>
        </row>
        <row r="1004">
          <cell r="B1004" t="str">
            <v xml:space="preserve">03-75-5170.3   </v>
          </cell>
          <cell r="C1004" t="str">
            <v xml:space="preserve">WAGES PW - PERSONAL TIME OFF    </v>
          </cell>
          <cell r="D1004">
            <v>0</v>
          </cell>
        </row>
        <row r="1005">
          <cell r="B1005" t="str">
            <v xml:space="preserve">03-75-5170.4   </v>
          </cell>
          <cell r="C1005" t="str">
            <v xml:space="preserve">WAGES PW - HOLIDAY              </v>
          </cell>
          <cell r="D1005">
            <v>0</v>
          </cell>
        </row>
        <row r="1006">
          <cell r="B1006" t="str">
            <v xml:space="preserve">03-75-5170.5   </v>
          </cell>
          <cell r="C1006" t="str">
            <v xml:space="preserve">WAGES PW - COMP TIME            </v>
          </cell>
          <cell r="D1006">
            <v>0</v>
          </cell>
        </row>
        <row r="1007">
          <cell r="B1007" t="str">
            <v xml:space="preserve">03-75-5175     </v>
          </cell>
          <cell r="C1007" t="str">
            <v xml:space="preserve">WAGES PW - RETROACTIVE PAY      </v>
          </cell>
          <cell r="D1007">
            <v>0</v>
          </cell>
        </row>
        <row r="1008">
          <cell r="B1008" t="str">
            <v xml:space="preserve">03-75-5188     </v>
          </cell>
          <cell r="C1008" t="str">
            <v xml:space="preserve">ADMINISTRATIVE CLERK            </v>
          </cell>
          <cell r="D1008">
            <v>0</v>
          </cell>
        </row>
        <row r="1011">
          <cell r="B1011" t="str">
            <v xml:space="preserve">03-75-5202     </v>
          </cell>
          <cell r="C1011" t="str">
            <v xml:space="preserve">LEGAL/PROFESSNL SRVCS-PUB WKS   </v>
          </cell>
          <cell r="D1011">
            <v>0</v>
          </cell>
        </row>
        <row r="1012">
          <cell r="B1012" t="str">
            <v xml:space="preserve">03-75-5217     </v>
          </cell>
          <cell r="C1012" t="str">
            <v xml:space="preserve">LIABILITY INSURANCE             </v>
          </cell>
          <cell r="D1012">
            <v>0</v>
          </cell>
        </row>
        <row r="1013">
          <cell r="B1013" t="str">
            <v xml:space="preserve">03-75-5218     </v>
          </cell>
          <cell r="C1013" t="str">
            <v xml:space="preserve">VEHICLE INSURANCE               </v>
          </cell>
          <cell r="D1013">
            <v>0</v>
          </cell>
        </row>
        <row r="1014">
          <cell r="B1014" t="str">
            <v xml:space="preserve">03-75-5249     </v>
          </cell>
          <cell r="C1014" t="str">
            <v xml:space="preserve">R &amp; M:  MOTOR EQUIPMENT         </v>
          </cell>
          <cell r="D1014">
            <v>0</v>
          </cell>
        </row>
        <row r="1015">
          <cell r="B1015" t="str">
            <v xml:space="preserve">03-75-5271     </v>
          </cell>
          <cell r="C1015" t="str">
            <v xml:space="preserve">DUES &amp; PUBLICATION              </v>
          </cell>
          <cell r="D1015">
            <v>0</v>
          </cell>
        </row>
        <row r="1016">
          <cell r="B1016" t="str">
            <v xml:space="preserve">03-75-5280     </v>
          </cell>
          <cell r="C1016" t="str">
            <v xml:space="preserve">RUBBISH / GARBAGE REMOVAL       </v>
          </cell>
          <cell r="D1016">
            <v>41706.120000000003</v>
          </cell>
        </row>
        <row r="1017">
          <cell r="B1017" t="str">
            <v xml:space="preserve">03-75-5281     </v>
          </cell>
          <cell r="C1017" t="str">
            <v xml:space="preserve">TRASH AND COMPOST TAG EXPENSES  </v>
          </cell>
          <cell r="D1017">
            <v>0</v>
          </cell>
        </row>
        <row r="1018">
          <cell r="B1018" t="str">
            <v xml:space="preserve">03-75-5283     </v>
          </cell>
          <cell r="C1018" t="str">
            <v xml:space="preserve">RODENT CONTROL                  </v>
          </cell>
          <cell r="D1018">
            <v>0</v>
          </cell>
        </row>
        <row r="1019">
          <cell r="B1019" t="str">
            <v xml:space="preserve">03-75-5289     </v>
          </cell>
          <cell r="C1019" t="str">
            <v xml:space="preserve">DUMPING FEES                    </v>
          </cell>
          <cell r="D1019">
            <v>13386.09</v>
          </cell>
        </row>
        <row r="1022">
          <cell r="B1022" t="str">
            <v xml:space="preserve">03-75-5302     </v>
          </cell>
          <cell r="C1022" t="str">
            <v xml:space="preserve">GAS - OIL                       </v>
          </cell>
          <cell r="D1022">
            <v>0</v>
          </cell>
        </row>
        <row r="1023">
          <cell r="B1023" t="str">
            <v xml:space="preserve">03-75-5350     </v>
          </cell>
          <cell r="C1023" t="str">
            <v xml:space="preserve">R&amp;M MOTOR EQUIPMENT             </v>
          </cell>
          <cell r="D1023">
            <v>0</v>
          </cell>
        </row>
        <row r="1024">
          <cell r="B1024" t="str">
            <v xml:space="preserve">03-75-5372     </v>
          </cell>
          <cell r="C1024" t="str">
            <v xml:space="preserve">VEHICLE MAINTENANCE             </v>
          </cell>
          <cell r="D1024">
            <v>0</v>
          </cell>
        </row>
        <row r="1025">
          <cell r="B1025" t="str">
            <v xml:space="preserve">03-75-5380     </v>
          </cell>
          <cell r="C1025" t="str">
            <v xml:space="preserve">PUBLIC TRASH CONTAINER          </v>
          </cell>
          <cell r="D1025">
            <v>0</v>
          </cell>
        </row>
        <row r="1028">
          <cell r="B1028" t="str">
            <v xml:space="preserve">03-75-5407     </v>
          </cell>
          <cell r="C1028" t="str">
            <v xml:space="preserve">AUTOMOTIVE EQUIPMENT            </v>
          </cell>
          <cell r="D1028">
            <v>0</v>
          </cell>
        </row>
        <row r="1029">
          <cell r="B1029" t="str">
            <v xml:space="preserve">03-75-5409     </v>
          </cell>
          <cell r="C1029" t="str">
            <v xml:space="preserve">MACHINERY/EQUIPMENT             </v>
          </cell>
          <cell r="D1029">
            <v>0</v>
          </cell>
        </row>
        <row r="1030">
          <cell r="B1030" t="str">
            <v xml:space="preserve">03-75-5420     </v>
          </cell>
          <cell r="C1030" t="str">
            <v xml:space="preserve">DISC CHIPPER                    </v>
          </cell>
          <cell r="D1030">
            <v>0</v>
          </cell>
        </row>
        <row r="1033">
          <cell r="B1033" t="str">
            <v xml:space="preserve">03-75-5505     </v>
          </cell>
          <cell r="C1033" t="str">
            <v xml:space="preserve">CONTINGENCY                     </v>
          </cell>
          <cell r="D1033">
            <v>0</v>
          </cell>
        </row>
        <row r="1036">
          <cell r="B1036" t="str">
            <v xml:space="preserve">03-75-5605     </v>
          </cell>
          <cell r="C1036" t="str">
            <v xml:space="preserve">MEDICAL INSURANCE               </v>
          </cell>
          <cell r="D1036">
            <v>0</v>
          </cell>
        </row>
        <row r="1037">
          <cell r="B1037" t="str">
            <v xml:space="preserve">03-75-5610     </v>
          </cell>
          <cell r="C1037" t="str">
            <v xml:space="preserve">IMRF EXPENDITURES               </v>
          </cell>
          <cell r="D1037">
            <v>0</v>
          </cell>
        </row>
        <row r="1038">
          <cell r="B1038" t="str">
            <v xml:space="preserve">03-75-5615     </v>
          </cell>
          <cell r="C1038" t="str">
            <v xml:space="preserve">WORKER'S COMPENSATION           </v>
          </cell>
          <cell r="D1038">
            <v>0</v>
          </cell>
        </row>
        <row r="1039">
          <cell r="B1039" t="str">
            <v xml:space="preserve">03-75-5620     </v>
          </cell>
          <cell r="C1039" t="str">
            <v xml:space="preserve">SOCIAL SECURITY TAX             </v>
          </cell>
          <cell r="D1039">
            <v>0</v>
          </cell>
        </row>
        <row r="1040">
          <cell r="B1040" t="str">
            <v xml:space="preserve">03-75-5622     </v>
          </cell>
          <cell r="C1040" t="str">
            <v xml:space="preserve">FICA EXPENSE                    </v>
          </cell>
          <cell r="D1040">
            <v>0</v>
          </cell>
        </row>
        <row r="1041">
          <cell r="B1041" t="str">
            <v xml:space="preserve">03-75-5625     </v>
          </cell>
          <cell r="C1041" t="str">
            <v xml:space="preserve">MEDICARE                        </v>
          </cell>
          <cell r="D1041">
            <v>0</v>
          </cell>
        </row>
        <row r="1042">
          <cell r="B1042" t="str">
            <v xml:space="preserve">03-75-5630     </v>
          </cell>
          <cell r="C1042" t="str">
            <v xml:space="preserve">UNEMPLOYMENT TAX                </v>
          </cell>
          <cell r="D1042">
            <v>0</v>
          </cell>
        </row>
        <row r="1045">
          <cell r="B1045" t="str">
            <v xml:space="preserve">03-76-5610     </v>
          </cell>
          <cell r="C1045" t="str">
            <v xml:space="preserve">IMRF EXPENDITURES               </v>
          </cell>
          <cell r="D1045">
            <v>0</v>
          </cell>
        </row>
        <row r="1046">
          <cell r="B1046" t="str">
            <v xml:space="preserve">03-76-5620     </v>
          </cell>
          <cell r="C1046" t="str">
            <v xml:space="preserve">SOCIAL SECURITY TAX             </v>
          </cell>
          <cell r="D1046">
            <v>0</v>
          </cell>
        </row>
        <row r="1047">
          <cell r="B1047" t="str">
            <v xml:space="preserve">03-76-5625     </v>
          </cell>
          <cell r="C1047" t="str">
            <v xml:space="preserve">MEDICARE                        </v>
          </cell>
          <cell r="D1047">
            <v>0</v>
          </cell>
        </row>
        <row r="1048">
          <cell r="B1048" t="str">
            <v xml:space="preserve">03-76-5630     </v>
          </cell>
          <cell r="C1048" t="str">
            <v xml:space="preserve">UNEMPLOYMENT TAX                </v>
          </cell>
          <cell r="D1048">
            <v>0</v>
          </cell>
        </row>
        <row r="1051">
          <cell r="B1051" t="str">
            <v xml:space="preserve">03-77-5610     </v>
          </cell>
          <cell r="C1051" t="str">
            <v xml:space="preserve">IMRF EXPENDITURES               </v>
          </cell>
          <cell r="D1051">
            <v>0</v>
          </cell>
        </row>
        <row r="1052">
          <cell r="B1052" t="str">
            <v xml:space="preserve">03-77-5620     </v>
          </cell>
          <cell r="C1052" t="str">
            <v xml:space="preserve">SOCIAL SECURITY TAX             </v>
          </cell>
          <cell r="D1052">
            <v>0</v>
          </cell>
        </row>
        <row r="1053">
          <cell r="B1053" t="str">
            <v xml:space="preserve">03-77-5625     </v>
          </cell>
          <cell r="C1053" t="str">
            <v xml:space="preserve">MEDICARE                        </v>
          </cell>
          <cell r="D1053">
            <v>0</v>
          </cell>
        </row>
        <row r="1054">
          <cell r="B1054" t="str">
            <v xml:space="preserve">03-77-5630     </v>
          </cell>
          <cell r="C1054" t="str">
            <v xml:space="preserve">UNEMPLOYMENT TAX                </v>
          </cell>
          <cell r="D1054">
            <v>0</v>
          </cell>
        </row>
        <row r="1057">
          <cell r="B1057" t="str">
            <v xml:space="preserve">03-78-5610     </v>
          </cell>
          <cell r="C1057" t="str">
            <v xml:space="preserve">IMRF EXPENDITURES               </v>
          </cell>
          <cell r="D1057">
            <v>0</v>
          </cell>
        </row>
        <row r="1058">
          <cell r="B1058" t="str">
            <v xml:space="preserve">03-78-5620     </v>
          </cell>
          <cell r="C1058" t="str">
            <v xml:space="preserve">SOCIAL SECURITY TAX             </v>
          </cell>
          <cell r="D1058">
            <v>0</v>
          </cell>
        </row>
        <row r="1059">
          <cell r="B1059" t="str">
            <v xml:space="preserve">03-78-5625     </v>
          </cell>
          <cell r="C1059" t="str">
            <v xml:space="preserve">MEDICARE                        </v>
          </cell>
          <cell r="D1059">
            <v>0</v>
          </cell>
        </row>
        <row r="1060">
          <cell r="B1060" t="str">
            <v xml:space="preserve">03-78-5630     </v>
          </cell>
          <cell r="C1060" t="str">
            <v xml:space="preserve">UNEMPLOYMENT TAX                </v>
          </cell>
          <cell r="D1060">
            <v>0</v>
          </cell>
        </row>
        <row r="1063">
          <cell r="B1063" t="str">
            <v xml:space="preserve">04-00-4001     </v>
          </cell>
          <cell r="C1063" t="str">
            <v xml:space="preserve">PROPERTY TAXES                  </v>
          </cell>
          <cell r="D1063">
            <v>0</v>
          </cell>
        </row>
        <row r="1064">
          <cell r="B1064" t="str">
            <v xml:space="preserve">04-00-4070     </v>
          </cell>
          <cell r="C1064" t="str">
            <v xml:space="preserve">INTEREST INCOME                 </v>
          </cell>
          <cell r="D1064">
            <v>0</v>
          </cell>
        </row>
        <row r="1065">
          <cell r="B1065" t="str">
            <v xml:space="preserve">04-00-4086     </v>
          </cell>
          <cell r="C1065" t="str">
            <v xml:space="preserve">OPERATING TRANSFER              </v>
          </cell>
          <cell r="D1065">
            <v>0</v>
          </cell>
        </row>
        <row r="1066">
          <cell r="B1066" t="str">
            <v xml:space="preserve">04-00-4098     </v>
          </cell>
          <cell r="C1066" t="str">
            <v xml:space="preserve">MISCELLANEOUS                   </v>
          </cell>
          <cell r="D1066">
            <v>0</v>
          </cell>
        </row>
        <row r="1073">
          <cell r="B1073" t="str">
            <v xml:space="preserve">04-73-5148     </v>
          </cell>
          <cell r="C1073" t="str">
            <v xml:space="preserve">OVERTIME                        </v>
          </cell>
          <cell r="D1073">
            <v>0</v>
          </cell>
        </row>
        <row r="1074">
          <cell r="B1074" t="str">
            <v xml:space="preserve">04-73-5159     </v>
          </cell>
          <cell r="C1074" t="str">
            <v xml:space="preserve">SEASONAL EMPLOYEE               </v>
          </cell>
          <cell r="D1074">
            <v>0</v>
          </cell>
        </row>
        <row r="1075">
          <cell r="B1075" t="str">
            <v xml:space="preserve">04-73-5165     </v>
          </cell>
          <cell r="C1075" t="str">
            <v xml:space="preserve">DIRECTOR OF PUBLIC WORKS        </v>
          </cell>
          <cell r="D1075">
            <v>0</v>
          </cell>
        </row>
        <row r="1076">
          <cell r="B1076" t="str">
            <v xml:space="preserve">04-73-5166     </v>
          </cell>
          <cell r="C1076" t="str">
            <v xml:space="preserve">FOREMAN                         </v>
          </cell>
          <cell r="D1076">
            <v>0</v>
          </cell>
        </row>
        <row r="1077">
          <cell r="B1077" t="str">
            <v xml:space="preserve">04-73-5170     </v>
          </cell>
          <cell r="C1077" t="str">
            <v xml:space="preserve">EMPLOYEE WAGES                  </v>
          </cell>
          <cell r="D1077">
            <v>0</v>
          </cell>
        </row>
        <row r="1078">
          <cell r="B1078" t="str">
            <v xml:space="preserve">04-73-5170.1   </v>
          </cell>
          <cell r="C1078" t="str">
            <v xml:space="preserve">WAGES PW - SICK TIME OFF        </v>
          </cell>
          <cell r="D1078">
            <v>0</v>
          </cell>
        </row>
        <row r="1079">
          <cell r="B1079" t="str">
            <v xml:space="preserve">04-73-5170.2   </v>
          </cell>
          <cell r="C1079" t="str">
            <v xml:space="preserve">WAGES PW - VACATION             </v>
          </cell>
          <cell r="D1079">
            <v>0</v>
          </cell>
        </row>
        <row r="1080">
          <cell r="B1080" t="str">
            <v xml:space="preserve">04-73-5170.3   </v>
          </cell>
          <cell r="C1080" t="str">
            <v xml:space="preserve">WAGES PW - PERSONAL TIME OFF    </v>
          </cell>
          <cell r="D1080">
            <v>0</v>
          </cell>
        </row>
        <row r="1081">
          <cell r="B1081" t="str">
            <v xml:space="preserve">04-73-5170.4   </v>
          </cell>
          <cell r="C1081" t="str">
            <v xml:space="preserve">WAGES PW - HOLIDAY              </v>
          </cell>
          <cell r="D1081">
            <v>0</v>
          </cell>
        </row>
        <row r="1082">
          <cell r="B1082" t="str">
            <v xml:space="preserve">04-73-5170.5   </v>
          </cell>
          <cell r="C1082" t="str">
            <v xml:space="preserve">WAGES PW - COMP TIME            </v>
          </cell>
          <cell r="D1082">
            <v>0</v>
          </cell>
        </row>
        <row r="1083">
          <cell r="B1083" t="str">
            <v xml:space="preserve">04-73-5175     </v>
          </cell>
          <cell r="C1083" t="str">
            <v xml:space="preserve">WAGES PW - RETROACTIVE PAY      </v>
          </cell>
          <cell r="D1083">
            <v>0</v>
          </cell>
        </row>
        <row r="1086">
          <cell r="B1086" t="str">
            <v xml:space="preserve">04-73-5237     </v>
          </cell>
          <cell r="C1086" t="str">
            <v xml:space="preserve">STREET MAINTENANCE              </v>
          </cell>
          <cell r="D1086">
            <v>0</v>
          </cell>
        </row>
        <row r="1087">
          <cell r="B1087" t="str">
            <v xml:space="preserve">04-73-5327     </v>
          </cell>
          <cell r="C1087" t="str">
            <v xml:space="preserve">SUPPLIES - SNOW &amp; ICE CONTROL   </v>
          </cell>
          <cell r="D1087">
            <v>0</v>
          </cell>
        </row>
        <row r="1088">
          <cell r="B1088" t="str">
            <v xml:space="preserve">04-73-5341     </v>
          </cell>
          <cell r="C1088" t="str">
            <v xml:space="preserve">PLOWING EQUIPMENT               </v>
          </cell>
          <cell r="D1088">
            <v>0</v>
          </cell>
        </row>
        <row r="1091">
          <cell r="B1091" t="str">
            <v xml:space="preserve">04-76-5166     </v>
          </cell>
          <cell r="C1091" t="str">
            <v xml:space="preserve">FOREMAN                         </v>
          </cell>
          <cell r="D1091">
            <v>0</v>
          </cell>
        </row>
        <row r="1094">
          <cell r="B1094" t="str">
            <v xml:space="preserve">04-81-5718     </v>
          </cell>
          <cell r="C1094" t="str">
            <v xml:space="preserve">BOND DEBT                       </v>
          </cell>
          <cell r="D1094">
            <v>0</v>
          </cell>
        </row>
        <row r="1095">
          <cell r="B1095" t="str">
            <v xml:space="preserve">04-81-5720     </v>
          </cell>
          <cell r="C1095" t="str">
            <v xml:space="preserve">BOND ESCROW                     </v>
          </cell>
          <cell r="D1095">
            <v>0</v>
          </cell>
        </row>
        <row r="1098">
          <cell r="B1098" t="str">
            <v xml:space="preserve">05-00-4001     </v>
          </cell>
          <cell r="C1098" t="str">
            <v xml:space="preserve">PROPERTY TAXES                  </v>
          </cell>
          <cell r="D1098">
            <v>0</v>
          </cell>
        </row>
        <row r="1099">
          <cell r="B1099" t="str">
            <v xml:space="preserve">05-00-4070     </v>
          </cell>
          <cell r="C1099" t="str">
            <v xml:space="preserve">INTEREST INCOME                 </v>
          </cell>
          <cell r="D1099">
            <v>0</v>
          </cell>
        </row>
        <row r="1100">
          <cell r="B1100" t="str">
            <v xml:space="preserve">05-00-4086     </v>
          </cell>
          <cell r="C1100" t="str">
            <v xml:space="preserve">OPERATING TRANSFERS             </v>
          </cell>
          <cell r="D1100">
            <v>0</v>
          </cell>
        </row>
        <row r="1101">
          <cell r="B1101" t="str">
            <v xml:space="preserve">05-00-4098     </v>
          </cell>
          <cell r="C1101" t="str">
            <v xml:space="preserve">MISCELLANEOUS                   </v>
          </cell>
          <cell r="D1101">
            <v>0</v>
          </cell>
        </row>
        <row r="1110">
          <cell r="B1110">
            <v>1205808</v>
          </cell>
          <cell r="C1110" t="str">
            <v xml:space="preserve">PROFESSIONAL SERVICES           </v>
          </cell>
          <cell r="D1110">
            <v>0</v>
          </cell>
        </row>
        <row r="1111">
          <cell r="B1111">
            <v>1211287</v>
          </cell>
          <cell r="C1111" t="str">
            <v xml:space="preserve">OFFICIAL BOND                   </v>
          </cell>
          <cell r="D1111">
            <v>0</v>
          </cell>
        </row>
        <row r="1112">
          <cell r="B1112">
            <v>1211652</v>
          </cell>
          <cell r="C1112" t="str">
            <v xml:space="preserve">LIABILITY INSURANCE             </v>
          </cell>
          <cell r="D1112">
            <v>0</v>
          </cell>
        </row>
        <row r="1113">
          <cell r="B1113">
            <v>1212017</v>
          </cell>
          <cell r="C1113" t="str">
            <v xml:space="preserve">VEHICLE INSURANCE               </v>
          </cell>
          <cell r="D1113">
            <v>0</v>
          </cell>
        </row>
        <row r="1116">
          <cell r="B1116">
            <v>1357018</v>
          </cell>
          <cell r="C1116" t="str">
            <v xml:space="preserve">WORKER'S COMPENSATION INS.      </v>
          </cell>
          <cell r="D1116">
            <v>0</v>
          </cell>
        </row>
        <row r="1121">
          <cell r="B1121">
            <v>1211288</v>
          </cell>
          <cell r="C1121" t="str">
            <v xml:space="preserve">OFFICIAL BOND                   </v>
          </cell>
          <cell r="D1121">
            <v>0</v>
          </cell>
        </row>
        <row r="1122">
          <cell r="B1122">
            <v>1211653</v>
          </cell>
          <cell r="C1122" t="str">
            <v xml:space="preserve">LIABILITY INSURANCE             </v>
          </cell>
          <cell r="D1122">
            <v>0</v>
          </cell>
        </row>
        <row r="1123">
          <cell r="B1123">
            <v>1212018</v>
          </cell>
          <cell r="C1123" t="str">
            <v xml:space="preserve">VEHICLE INSURANCE               </v>
          </cell>
          <cell r="D1123">
            <v>0</v>
          </cell>
        </row>
        <row r="1124">
          <cell r="B1124">
            <v>1212383</v>
          </cell>
          <cell r="C1124" t="str">
            <v xml:space="preserve">SURETY BONDS                    </v>
          </cell>
          <cell r="D1124">
            <v>0</v>
          </cell>
        </row>
        <row r="1127">
          <cell r="B1127">
            <v>1357019</v>
          </cell>
          <cell r="C1127" t="str">
            <v xml:space="preserve">WORKER'S COMPENSATION INS.      </v>
          </cell>
          <cell r="D1127">
            <v>0</v>
          </cell>
        </row>
        <row r="1132">
          <cell r="B1132">
            <v>1211296</v>
          </cell>
          <cell r="C1132" t="str">
            <v xml:space="preserve">OFFICIAL BOND                   </v>
          </cell>
          <cell r="D1132">
            <v>0</v>
          </cell>
        </row>
        <row r="1133">
          <cell r="B1133">
            <v>1211661</v>
          </cell>
          <cell r="C1133" t="str">
            <v xml:space="preserve">LIABILITY INSURANCE             </v>
          </cell>
          <cell r="D1133">
            <v>0</v>
          </cell>
        </row>
        <row r="1134">
          <cell r="B1134">
            <v>1212026</v>
          </cell>
          <cell r="C1134" t="str">
            <v xml:space="preserve">VEHICLE INSURANCE               </v>
          </cell>
          <cell r="D1134">
            <v>0</v>
          </cell>
        </row>
        <row r="1137">
          <cell r="B1137">
            <v>1357027</v>
          </cell>
          <cell r="C1137" t="str">
            <v xml:space="preserve">WORKER'S COMPENSATION INSURANCE </v>
          </cell>
          <cell r="D1137">
            <v>0</v>
          </cell>
        </row>
        <row r="1144">
          <cell r="B1144" t="str">
            <v xml:space="preserve">05-42-5217     </v>
          </cell>
          <cell r="C1144" t="str">
            <v xml:space="preserve">LIABILITY INSURANCE             </v>
          </cell>
          <cell r="D1144">
            <v>0</v>
          </cell>
        </row>
        <row r="1145">
          <cell r="B1145" t="str">
            <v xml:space="preserve">05-42-5218     </v>
          </cell>
          <cell r="C1145" t="str">
            <v xml:space="preserve">VEHICLE INSURANCE               </v>
          </cell>
          <cell r="D1145">
            <v>0</v>
          </cell>
        </row>
        <row r="1148">
          <cell r="B1148" t="str">
            <v xml:space="preserve">05-42-5615     </v>
          </cell>
          <cell r="C1148" t="str">
            <v xml:space="preserve">WORKER'S COMPENSATION INS.      </v>
          </cell>
          <cell r="D1148">
            <v>0</v>
          </cell>
        </row>
        <row r="1153">
          <cell r="B1153" t="str">
            <v xml:space="preserve">05-46-5217     </v>
          </cell>
          <cell r="C1153" t="str">
            <v xml:space="preserve">LIABILITY INSURANCE             </v>
          </cell>
          <cell r="D1153">
            <v>0</v>
          </cell>
        </row>
        <row r="1154">
          <cell r="B1154" t="str">
            <v xml:space="preserve">05-46-5218     </v>
          </cell>
          <cell r="C1154" t="str">
            <v xml:space="preserve">VEHICLE INSURANCE               </v>
          </cell>
          <cell r="D1154">
            <v>0</v>
          </cell>
        </row>
        <row r="1157">
          <cell r="B1157" t="str">
            <v xml:space="preserve">05-46-5615     </v>
          </cell>
          <cell r="C1157" t="str">
            <v xml:space="preserve">WORKER'S COMPENSATION INS.      </v>
          </cell>
          <cell r="D1157">
            <v>0</v>
          </cell>
        </row>
        <row r="1162">
          <cell r="B1162" t="str">
            <v xml:space="preserve">05-73-5217     </v>
          </cell>
          <cell r="C1162" t="str">
            <v xml:space="preserve">LIABILITY INSURANCE             </v>
          </cell>
          <cell r="D1162">
            <v>0</v>
          </cell>
        </row>
        <row r="1163">
          <cell r="B1163" t="str">
            <v xml:space="preserve">05-73-5218     </v>
          </cell>
          <cell r="C1163" t="str">
            <v xml:space="preserve">VEHICLE INSURANCE               </v>
          </cell>
          <cell r="D1163">
            <v>0</v>
          </cell>
        </row>
        <row r="1166">
          <cell r="B1166" t="str">
            <v xml:space="preserve">05-73-5615     </v>
          </cell>
          <cell r="C1166" t="str">
            <v xml:space="preserve">WORKER'S COMPENSATION INS.      </v>
          </cell>
          <cell r="D1166">
            <v>0</v>
          </cell>
        </row>
        <row r="1169">
          <cell r="B1169" t="str">
            <v xml:space="preserve">06-00-4001     </v>
          </cell>
          <cell r="C1169" t="str">
            <v xml:space="preserve">PROPERTY TAXES                  </v>
          </cell>
          <cell r="D1169">
            <v>0</v>
          </cell>
        </row>
        <row r="1170">
          <cell r="B1170" t="str">
            <v xml:space="preserve">06-00-4032     </v>
          </cell>
          <cell r="C1170" t="str">
            <v xml:space="preserve">VEHICLE LICENSES                </v>
          </cell>
          <cell r="D1170">
            <v>0</v>
          </cell>
        </row>
        <row r="1171">
          <cell r="B1171" t="str">
            <v xml:space="preserve">06-00-4070     </v>
          </cell>
          <cell r="C1171" t="str">
            <v xml:space="preserve">INTEREST INCOME                 </v>
          </cell>
          <cell r="D1171">
            <v>0</v>
          </cell>
        </row>
        <row r="1172">
          <cell r="B1172" t="str">
            <v xml:space="preserve">06-00-4097     </v>
          </cell>
          <cell r="C1172" t="str">
            <v xml:space="preserve">CASH-OVERAGE/SHORTAGE           </v>
          </cell>
          <cell r="D1172">
            <v>0</v>
          </cell>
        </row>
        <row r="1173">
          <cell r="B1173" t="str">
            <v xml:space="preserve">06-00-4098     </v>
          </cell>
          <cell r="C1173" t="str">
            <v xml:space="preserve">MISCELLANEOUS                   </v>
          </cell>
          <cell r="D1173">
            <v>0</v>
          </cell>
        </row>
        <row r="1176">
          <cell r="B1176">
            <v>1210590</v>
          </cell>
          <cell r="C1176" t="str">
            <v xml:space="preserve">INSURANCE - HOSPITALIZATION     </v>
          </cell>
          <cell r="D1176">
            <v>0</v>
          </cell>
        </row>
        <row r="1177">
          <cell r="B1177">
            <v>1210955</v>
          </cell>
          <cell r="C1177" t="str">
            <v xml:space="preserve">INSURANCE - LIFE                </v>
          </cell>
          <cell r="D1177">
            <v>0</v>
          </cell>
        </row>
        <row r="1178">
          <cell r="B1178">
            <v>1231775</v>
          </cell>
          <cell r="C1178" t="str">
            <v xml:space="preserve">POSTAGE                         </v>
          </cell>
          <cell r="D1178">
            <v>0</v>
          </cell>
        </row>
        <row r="1181">
          <cell r="B1181">
            <v>1252593</v>
          </cell>
          <cell r="C1181" t="str">
            <v xml:space="preserve">VEHICLE TAGS &amp; APPLICATIONS     </v>
          </cell>
          <cell r="D1181">
            <v>0</v>
          </cell>
        </row>
        <row r="1188">
          <cell r="B1188" t="str">
            <v xml:space="preserve">06-46-5140     </v>
          </cell>
          <cell r="C1188" t="str">
            <v xml:space="preserve">PATROLMEN                       </v>
          </cell>
          <cell r="D1188">
            <v>0</v>
          </cell>
        </row>
        <row r="1189">
          <cell r="B1189" t="str">
            <v xml:space="preserve">06-46-5152     </v>
          </cell>
          <cell r="C1189" t="str">
            <v xml:space="preserve">CROSSING GUARDS                 </v>
          </cell>
          <cell r="D1189">
            <v>0</v>
          </cell>
        </row>
        <row r="1190">
          <cell r="B1190" t="str">
            <v xml:space="preserve">06-46-5262     </v>
          </cell>
          <cell r="C1190" t="str">
            <v xml:space="preserve">INSTALLATION EQUIPMENT          </v>
          </cell>
          <cell r="D1190">
            <v>0</v>
          </cell>
        </row>
        <row r="1193">
          <cell r="B1193" t="str">
            <v xml:space="preserve">06-46-5329     </v>
          </cell>
          <cell r="C1193" t="str">
            <v xml:space="preserve">VEHICLE TAGS &amp; APPLICATIONS     </v>
          </cell>
          <cell r="D1193">
            <v>0</v>
          </cell>
        </row>
        <row r="1198">
          <cell r="B1198" t="str">
            <v xml:space="preserve">06-73-5170     </v>
          </cell>
          <cell r="C1198" t="str">
            <v xml:space="preserve">EMPLOYEE WAGES                  </v>
          </cell>
          <cell r="D1198">
            <v>0</v>
          </cell>
        </row>
        <row r="1201">
          <cell r="B1201" t="str">
            <v xml:space="preserve">06-73-5201     </v>
          </cell>
          <cell r="C1201" t="str">
            <v xml:space="preserve">PROFESSIONAL SERVICES           </v>
          </cell>
          <cell r="D1201">
            <v>0</v>
          </cell>
        </row>
        <row r="1202">
          <cell r="B1202" t="str">
            <v xml:space="preserve">06-73-5219     </v>
          </cell>
          <cell r="C1202" t="str">
            <v xml:space="preserve">RENTAL OF BARRICADES            </v>
          </cell>
          <cell r="D1202">
            <v>0</v>
          </cell>
        </row>
        <row r="1203">
          <cell r="B1203" t="str">
            <v xml:space="preserve">06-73-5237     </v>
          </cell>
          <cell r="C1203" t="str">
            <v xml:space="preserve">STREET MAINTENANCE              </v>
          </cell>
          <cell r="D1203">
            <v>0</v>
          </cell>
        </row>
        <row r="1204">
          <cell r="B1204" t="str">
            <v xml:space="preserve">06-73-5239     </v>
          </cell>
          <cell r="C1204" t="str">
            <v xml:space="preserve">R&amp;M TRAFFIC LIGHTS              </v>
          </cell>
          <cell r="D1204">
            <v>0</v>
          </cell>
        </row>
        <row r="1207">
          <cell r="B1207" t="str">
            <v xml:space="preserve">06-73-5327     </v>
          </cell>
          <cell r="C1207" t="str">
            <v xml:space="preserve">SUPPLIES - SNOW &amp; ICE CONTROL   </v>
          </cell>
          <cell r="D1207">
            <v>0</v>
          </cell>
        </row>
        <row r="1208">
          <cell r="B1208" t="str">
            <v xml:space="preserve">06-73-5341     </v>
          </cell>
          <cell r="C1208" t="str">
            <v xml:space="preserve">PLOWING EQUIPMENT               </v>
          </cell>
          <cell r="D1208">
            <v>0</v>
          </cell>
        </row>
        <row r="1209">
          <cell r="B1209" t="str">
            <v xml:space="preserve">06-73-5342     </v>
          </cell>
          <cell r="C1209" t="str">
            <v xml:space="preserve">STREET SIGNS                    </v>
          </cell>
          <cell r="D1209">
            <v>0</v>
          </cell>
        </row>
        <row r="1210">
          <cell r="B1210" t="str">
            <v xml:space="preserve">06-73-5346     </v>
          </cell>
          <cell r="C1210" t="str">
            <v xml:space="preserve">STREET MATERIAL PAINT           </v>
          </cell>
          <cell r="D1210">
            <v>0</v>
          </cell>
        </row>
        <row r="1211">
          <cell r="B1211" t="str">
            <v xml:space="preserve">06-73-5357     </v>
          </cell>
          <cell r="C1211" t="str">
            <v xml:space="preserve">R&amp;M PARKING LOT                 </v>
          </cell>
          <cell r="D1211">
            <v>0</v>
          </cell>
        </row>
        <row r="1214">
          <cell r="B1214" t="str">
            <v xml:space="preserve">06-73-5407     </v>
          </cell>
          <cell r="C1214" t="str">
            <v xml:space="preserve">AUTOMOTIVE EQUIPMENT            </v>
          </cell>
          <cell r="D1214">
            <v>0</v>
          </cell>
        </row>
        <row r="1215">
          <cell r="B1215" t="str">
            <v xml:space="preserve">06-73-5434     </v>
          </cell>
          <cell r="C1215" t="str">
            <v xml:space="preserve">FRINK 10' SNOW PLOW             </v>
          </cell>
          <cell r="D1215">
            <v>0</v>
          </cell>
        </row>
        <row r="1216">
          <cell r="B1216" t="str">
            <v xml:space="preserve">06-73-5435     </v>
          </cell>
          <cell r="C1216" t="str">
            <v xml:space="preserve">TAILGATE SALT SPREADER          </v>
          </cell>
          <cell r="D1216">
            <v>0</v>
          </cell>
        </row>
        <row r="1217">
          <cell r="B1217" t="str">
            <v xml:space="preserve">06-73-5436     </v>
          </cell>
          <cell r="C1217" t="str">
            <v xml:space="preserve">4X4 VEHICLE W/PLOW              </v>
          </cell>
          <cell r="D1217">
            <v>0</v>
          </cell>
        </row>
        <row r="1220">
          <cell r="B1220" t="str">
            <v xml:space="preserve">07-00-4001     </v>
          </cell>
          <cell r="C1220" t="str">
            <v xml:space="preserve">PROPERTY TAXES                  </v>
          </cell>
          <cell r="D1220">
            <v>0</v>
          </cell>
        </row>
        <row r="1221">
          <cell r="B1221" t="str">
            <v xml:space="preserve">07-00-4070     </v>
          </cell>
          <cell r="C1221" t="str">
            <v xml:space="preserve">INTEREST INCOME                 </v>
          </cell>
          <cell r="D1221">
            <v>0</v>
          </cell>
        </row>
        <row r="1222">
          <cell r="B1222" t="str">
            <v xml:space="preserve">07-00-4086     </v>
          </cell>
          <cell r="C1222" t="str">
            <v xml:space="preserve">OPERATING TRANSFERS OUT         </v>
          </cell>
          <cell r="D1222">
            <v>0</v>
          </cell>
        </row>
        <row r="1223">
          <cell r="B1223" t="str">
            <v xml:space="preserve">07-00-4086.1   </v>
          </cell>
          <cell r="C1223" t="str">
            <v xml:space="preserve">OPERATING TRANSFERS IN          </v>
          </cell>
          <cell r="D1223">
            <v>0</v>
          </cell>
        </row>
        <row r="1224">
          <cell r="B1224" t="str">
            <v xml:space="preserve">07-00-4098     </v>
          </cell>
          <cell r="C1224" t="str">
            <v xml:space="preserve">MISCELLANEOUS                   </v>
          </cell>
          <cell r="D1224">
            <v>0</v>
          </cell>
        </row>
        <row r="1229">
          <cell r="B1229">
            <v>1355253</v>
          </cell>
          <cell r="C1229" t="str">
            <v xml:space="preserve">IMRF EXPENDITURES               </v>
          </cell>
          <cell r="D1229">
            <v>0</v>
          </cell>
        </row>
        <row r="1230">
          <cell r="B1230">
            <v>1358906</v>
          </cell>
          <cell r="C1230" t="str">
            <v xml:space="preserve">SOCIAL SECURITY TAX             </v>
          </cell>
          <cell r="D1230">
            <v>0</v>
          </cell>
        </row>
        <row r="1231">
          <cell r="B1231">
            <v>1360732</v>
          </cell>
          <cell r="C1231" t="str">
            <v xml:space="preserve">MEDICARE                        </v>
          </cell>
          <cell r="D1231">
            <v>0</v>
          </cell>
        </row>
        <row r="1232">
          <cell r="B1232">
            <v>1362558</v>
          </cell>
          <cell r="C1232" t="str">
            <v xml:space="preserve">UNEMPLOYMENT TAX                </v>
          </cell>
          <cell r="D1232">
            <v>0</v>
          </cell>
        </row>
        <row r="1233">
          <cell r="B1233">
            <v>1366211</v>
          </cell>
          <cell r="C1233" t="str">
            <v>PAYROLL TAX PENALTIES &amp; INTEREST</v>
          </cell>
          <cell r="D1233">
            <v>0</v>
          </cell>
        </row>
        <row r="1238">
          <cell r="B1238">
            <v>1355254</v>
          </cell>
          <cell r="C1238" t="str">
            <v xml:space="preserve">IMRF EXPENDITURES               </v>
          </cell>
          <cell r="D1238">
            <v>0</v>
          </cell>
        </row>
        <row r="1239">
          <cell r="B1239">
            <v>1358907</v>
          </cell>
          <cell r="C1239" t="str">
            <v xml:space="preserve">SOCIAL SECURITY TAX             </v>
          </cell>
          <cell r="D1239">
            <v>0</v>
          </cell>
        </row>
        <row r="1240">
          <cell r="B1240">
            <v>1360733</v>
          </cell>
          <cell r="C1240" t="str">
            <v xml:space="preserve">MEDICARE                        </v>
          </cell>
          <cell r="D1240">
            <v>0</v>
          </cell>
        </row>
        <row r="1241">
          <cell r="B1241">
            <v>1362559</v>
          </cell>
          <cell r="C1241" t="str">
            <v xml:space="preserve">UNEMPLOYMENT TAX                </v>
          </cell>
          <cell r="D1241">
            <v>0</v>
          </cell>
        </row>
        <row r="1246">
          <cell r="B1246">
            <v>1355255</v>
          </cell>
          <cell r="C1246" t="str">
            <v xml:space="preserve">IMRF EXPENDITURES               </v>
          </cell>
          <cell r="D1246">
            <v>0</v>
          </cell>
        </row>
        <row r="1247">
          <cell r="B1247">
            <v>1358908</v>
          </cell>
          <cell r="C1247" t="str">
            <v xml:space="preserve">SOCIAL SECURITY TAX             </v>
          </cell>
          <cell r="D1247">
            <v>0</v>
          </cell>
        </row>
        <row r="1248">
          <cell r="B1248">
            <v>1360734</v>
          </cell>
          <cell r="C1248" t="str">
            <v xml:space="preserve">MEDICARE                        </v>
          </cell>
          <cell r="D1248">
            <v>0</v>
          </cell>
        </row>
        <row r="1249">
          <cell r="B1249">
            <v>1362560</v>
          </cell>
          <cell r="C1249" t="str">
            <v xml:space="preserve">UNEMPLOYMENT TAX                </v>
          </cell>
          <cell r="D1249">
            <v>0</v>
          </cell>
        </row>
        <row r="1254">
          <cell r="B1254">
            <v>1355256</v>
          </cell>
          <cell r="C1254" t="str">
            <v xml:space="preserve">IMRF EXPENDITURES               </v>
          </cell>
          <cell r="D1254">
            <v>0</v>
          </cell>
        </row>
        <row r="1255">
          <cell r="B1255">
            <v>1358909</v>
          </cell>
          <cell r="C1255" t="str">
            <v xml:space="preserve">SOCIAL SECURITY TAX             </v>
          </cell>
          <cell r="D1255">
            <v>0</v>
          </cell>
        </row>
        <row r="1256">
          <cell r="B1256">
            <v>1360735</v>
          </cell>
          <cell r="C1256" t="str">
            <v xml:space="preserve">MEDICARE                        </v>
          </cell>
          <cell r="D1256">
            <v>0</v>
          </cell>
        </row>
        <row r="1257">
          <cell r="B1257">
            <v>1362561</v>
          </cell>
          <cell r="C1257" t="str">
            <v xml:space="preserve">UNEMPLOYMENT TAX                </v>
          </cell>
          <cell r="D1257">
            <v>0</v>
          </cell>
        </row>
        <row r="1262">
          <cell r="B1262">
            <v>1355258</v>
          </cell>
          <cell r="C1262" t="str">
            <v xml:space="preserve">IMRF EXPENDITURES               </v>
          </cell>
          <cell r="D1262">
            <v>0</v>
          </cell>
        </row>
        <row r="1263">
          <cell r="B1263">
            <v>1358911</v>
          </cell>
          <cell r="C1263" t="str">
            <v xml:space="preserve">SOCIAL SECURITY TAX             </v>
          </cell>
          <cell r="D1263">
            <v>0</v>
          </cell>
        </row>
        <row r="1264">
          <cell r="B1264">
            <v>1360737</v>
          </cell>
          <cell r="C1264" t="str">
            <v xml:space="preserve">MEDICARE                        </v>
          </cell>
          <cell r="D1264">
            <v>0</v>
          </cell>
        </row>
        <row r="1265">
          <cell r="B1265">
            <v>1362563</v>
          </cell>
          <cell r="C1265" t="str">
            <v xml:space="preserve">UNEMPLOYMENT TAX                </v>
          </cell>
          <cell r="D1265">
            <v>0</v>
          </cell>
        </row>
        <row r="1270">
          <cell r="B1270">
            <v>1355262</v>
          </cell>
          <cell r="C1270" t="str">
            <v xml:space="preserve">IMRF EXPENDITURES               </v>
          </cell>
          <cell r="D1270">
            <v>0</v>
          </cell>
        </row>
        <row r="1271">
          <cell r="B1271">
            <v>1358915</v>
          </cell>
          <cell r="C1271" t="str">
            <v xml:space="preserve">SOCIAL SECURITY TAX             </v>
          </cell>
          <cell r="D1271">
            <v>0</v>
          </cell>
        </row>
        <row r="1272">
          <cell r="B1272">
            <v>1360741</v>
          </cell>
          <cell r="C1272" t="str">
            <v xml:space="preserve">MEDICARE                        </v>
          </cell>
          <cell r="D1272">
            <v>0</v>
          </cell>
        </row>
        <row r="1273">
          <cell r="B1273">
            <v>1362567</v>
          </cell>
          <cell r="C1273" t="str">
            <v xml:space="preserve">UNEMPLOYMENT TAX                </v>
          </cell>
          <cell r="D1273">
            <v>0</v>
          </cell>
        </row>
        <row r="1278">
          <cell r="B1278" t="str">
            <v xml:space="preserve">07-41-5610     </v>
          </cell>
          <cell r="C1278" t="str">
            <v xml:space="preserve">IMRF EXPENDITURES               </v>
          </cell>
          <cell r="D1278">
            <v>0</v>
          </cell>
        </row>
        <row r="1279">
          <cell r="B1279" t="str">
            <v xml:space="preserve">07-41-5620     </v>
          </cell>
          <cell r="C1279" t="str">
            <v xml:space="preserve">SOCIAL SECURITY TAX             </v>
          </cell>
          <cell r="D1279">
            <v>0</v>
          </cell>
        </row>
        <row r="1280">
          <cell r="B1280" t="str">
            <v xml:space="preserve">07-41-5625     </v>
          </cell>
          <cell r="C1280" t="str">
            <v xml:space="preserve">MEDICARE                        </v>
          </cell>
          <cell r="D1280">
            <v>0</v>
          </cell>
        </row>
        <row r="1281">
          <cell r="B1281" t="str">
            <v xml:space="preserve">07-41-5630     </v>
          </cell>
          <cell r="C1281" t="str">
            <v xml:space="preserve">UNEMPLOYMENT TAX                </v>
          </cell>
          <cell r="D1281">
            <v>0</v>
          </cell>
        </row>
        <row r="1286">
          <cell r="B1286" t="str">
            <v xml:space="preserve">07-42-5610     </v>
          </cell>
          <cell r="C1286" t="str">
            <v xml:space="preserve">IMRF EXPENDITURES               </v>
          </cell>
          <cell r="D1286">
            <v>0</v>
          </cell>
        </row>
        <row r="1287">
          <cell r="B1287" t="str">
            <v xml:space="preserve">07-42-5620     </v>
          </cell>
          <cell r="C1287" t="str">
            <v xml:space="preserve">SOCIAL SECURITY TAX             </v>
          </cell>
          <cell r="D1287">
            <v>0</v>
          </cell>
        </row>
        <row r="1288">
          <cell r="B1288" t="str">
            <v xml:space="preserve">07-42-5625     </v>
          </cell>
          <cell r="C1288" t="str">
            <v xml:space="preserve">MEDICARE                        </v>
          </cell>
          <cell r="D1288">
            <v>0</v>
          </cell>
        </row>
        <row r="1289">
          <cell r="B1289" t="str">
            <v xml:space="preserve">07-42-5630     </v>
          </cell>
          <cell r="C1289" t="str">
            <v xml:space="preserve">UNEMPLOYMENT TAX                </v>
          </cell>
          <cell r="D1289">
            <v>0</v>
          </cell>
        </row>
        <row r="1294">
          <cell r="B1294" t="str">
            <v xml:space="preserve">07-46-5610     </v>
          </cell>
          <cell r="C1294" t="str">
            <v xml:space="preserve">IMRF EXPENDITURES               </v>
          </cell>
          <cell r="D1294">
            <v>0</v>
          </cell>
        </row>
        <row r="1295">
          <cell r="B1295" t="str">
            <v xml:space="preserve">07-46-5620     </v>
          </cell>
          <cell r="C1295" t="str">
            <v xml:space="preserve">SOCIAL SECURITY TAX             </v>
          </cell>
          <cell r="D1295">
            <v>0</v>
          </cell>
        </row>
        <row r="1296">
          <cell r="B1296" t="str">
            <v xml:space="preserve">07-46-5625     </v>
          </cell>
          <cell r="C1296" t="str">
            <v xml:space="preserve">MEDICARE                        </v>
          </cell>
          <cell r="D1296">
            <v>0</v>
          </cell>
        </row>
        <row r="1297">
          <cell r="B1297" t="str">
            <v xml:space="preserve">07-46-5630     </v>
          </cell>
          <cell r="C1297" t="str">
            <v xml:space="preserve">UNEMPLOYMENT TAX                </v>
          </cell>
          <cell r="D1297">
            <v>0</v>
          </cell>
        </row>
        <row r="1302">
          <cell r="B1302" t="str">
            <v xml:space="preserve">07-73-5610     </v>
          </cell>
          <cell r="C1302" t="str">
            <v xml:space="preserve">IMRF EXPENDITURES               </v>
          </cell>
          <cell r="D1302">
            <v>0</v>
          </cell>
        </row>
        <row r="1303">
          <cell r="B1303" t="str">
            <v xml:space="preserve">07-73-5620     </v>
          </cell>
          <cell r="C1303" t="str">
            <v xml:space="preserve">SOCIAL SECURITY TAX             </v>
          </cell>
          <cell r="D1303">
            <v>0</v>
          </cell>
        </row>
        <row r="1304">
          <cell r="B1304" t="str">
            <v xml:space="preserve">07-73-5625     </v>
          </cell>
          <cell r="C1304" t="str">
            <v xml:space="preserve">MEDICARE                        </v>
          </cell>
          <cell r="D1304">
            <v>0</v>
          </cell>
        </row>
        <row r="1305">
          <cell r="B1305" t="str">
            <v xml:space="preserve">07-73-5630     </v>
          </cell>
          <cell r="C1305" t="str">
            <v xml:space="preserve">UNEMPLOYMENT TAX                </v>
          </cell>
          <cell r="D1305">
            <v>0</v>
          </cell>
        </row>
        <row r="1308">
          <cell r="B1308" t="str">
            <v xml:space="preserve">08-00-4001     </v>
          </cell>
          <cell r="C1308" t="str">
            <v xml:space="preserve">PROPERTY TAXES                  </v>
          </cell>
          <cell r="D1308">
            <v>0</v>
          </cell>
        </row>
        <row r="1309">
          <cell r="B1309" t="str">
            <v xml:space="preserve">08-00-4070     </v>
          </cell>
          <cell r="C1309" t="str">
            <v xml:space="preserve">INTEREST INCOME                 </v>
          </cell>
          <cell r="D1309">
            <v>0</v>
          </cell>
        </row>
        <row r="1310">
          <cell r="B1310" t="str">
            <v xml:space="preserve">08-00-4098     </v>
          </cell>
          <cell r="C1310" t="str">
            <v xml:space="preserve">MISCELLANEOUS                   </v>
          </cell>
          <cell r="D1310">
            <v>0</v>
          </cell>
        </row>
        <row r="1317">
          <cell r="B1317">
            <v>1206996</v>
          </cell>
          <cell r="C1317" t="str">
            <v xml:space="preserve">AUDIT SERVICES                  </v>
          </cell>
          <cell r="D1317">
            <v>0</v>
          </cell>
        </row>
        <row r="1320">
          <cell r="B1320">
            <v>1206999</v>
          </cell>
          <cell r="C1320" t="str">
            <v xml:space="preserve">AUDIT SERVICES                  </v>
          </cell>
          <cell r="D1320">
            <v>0</v>
          </cell>
        </row>
        <row r="1323">
          <cell r="B1323" t="str">
            <v xml:space="preserve">09-00-4001     </v>
          </cell>
          <cell r="C1323" t="str">
            <v xml:space="preserve">PROPERTY TAXES                  </v>
          </cell>
          <cell r="D1323">
            <v>0</v>
          </cell>
        </row>
        <row r="1324">
          <cell r="B1324" t="str">
            <v xml:space="preserve">09-00-4070     </v>
          </cell>
          <cell r="C1324" t="str">
            <v xml:space="preserve">INTEREST INCOME                 </v>
          </cell>
          <cell r="D1324">
            <v>0</v>
          </cell>
        </row>
        <row r="1325">
          <cell r="B1325" t="str">
            <v xml:space="preserve">09-00-4098     </v>
          </cell>
          <cell r="C1325" t="str">
            <v xml:space="preserve">MISCELLANEOUS                   </v>
          </cell>
          <cell r="D1325">
            <v>0</v>
          </cell>
        </row>
        <row r="1328">
          <cell r="B1328">
            <v>1210682</v>
          </cell>
          <cell r="C1328" t="str">
            <v xml:space="preserve">INSURANCE - HOSPITALIZATION     </v>
          </cell>
          <cell r="D1328">
            <v>0</v>
          </cell>
        </row>
        <row r="1333">
          <cell r="B1333" t="str">
            <v xml:space="preserve">09-46-5140     </v>
          </cell>
          <cell r="C1333" t="str">
            <v xml:space="preserve">PATROLMEN SALARIES              </v>
          </cell>
          <cell r="D1333">
            <v>0</v>
          </cell>
        </row>
        <row r="1334">
          <cell r="B1334" t="str">
            <v xml:space="preserve">09-46-5148     </v>
          </cell>
          <cell r="C1334" t="str">
            <v xml:space="preserve">OVERTIME                        </v>
          </cell>
          <cell r="D1334">
            <v>0</v>
          </cell>
        </row>
        <row r="1335">
          <cell r="B1335" t="str">
            <v xml:space="preserve">09-46-5149     </v>
          </cell>
          <cell r="C1335" t="str">
            <v xml:space="preserve">OFFICER'S COMPENSATORY TIME     </v>
          </cell>
          <cell r="D1335">
            <v>0</v>
          </cell>
        </row>
        <row r="1338">
          <cell r="B1338" t="str">
            <v xml:space="preserve">10-00-4025     </v>
          </cell>
          <cell r="C1338" t="str">
            <v xml:space="preserve">MOTOR FUEL TAX (STATE)          </v>
          </cell>
          <cell r="D1338">
            <v>94257.27</v>
          </cell>
        </row>
        <row r="1339">
          <cell r="B1339" t="str">
            <v xml:space="preserve">10-00-4070     </v>
          </cell>
          <cell r="C1339" t="str">
            <v xml:space="preserve">INTEREST INCOME                 </v>
          </cell>
          <cell r="D1339">
            <v>0</v>
          </cell>
        </row>
        <row r="1340">
          <cell r="B1340" t="str">
            <v xml:space="preserve">10-00-4083     </v>
          </cell>
          <cell r="C1340" t="str">
            <v xml:space="preserve">GRANT FUNDS RECEIVED            </v>
          </cell>
          <cell r="D1340">
            <v>0</v>
          </cell>
        </row>
        <row r="1341">
          <cell r="B1341" t="str">
            <v xml:space="preserve">10-00-4086     </v>
          </cell>
          <cell r="C1341" t="str">
            <v xml:space="preserve">OPERATING TRANSFERS             </v>
          </cell>
          <cell r="D1341">
            <v>0</v>
          </cell>
        </row>
        <row r="1342">
          <cell r="B1342" t="str">
            <v xml:space="preserve">10-00-4098     </v>
          </cell>
          <cell r="C1342" t="str">
            <v xml:space="preserve">MISCELLANEOUS                   </v>
          </cell>
          <cell r="D1342">
            <v>0</v>
          </cell>
        </row>
        <row r="1347">
          <cell r="B1347" t="str">
            <v xml:space="preserve">10-73-5170     </v>
          </cell>
          <cell r="C1347" t="str">
            <v xml:space="preserve">EMPLOYEE WAGES                  </v>
          </cell>
          <cell r="D1347">
            <v>0</v>
          </cell>
        </row>
        <row r="1350">
          <cell r="B1350" t="str">
            <v xml:space="preserve">10-73-5201     </v>
          </cell>
          <cell r="C1350" t="str">
            <v xml:space="preserve">PROFESSIONAL SERVICES           </v>
          </cell>
          <cell r="D1350">
            <v>0</v>
          </cell>
        </row>
        <row r="1351">
          <cell r="B1351" t="str">
            <v xml:space="preserve">10-73-5209     </v>
          </cell>
          <cell r="C1351" t="str">
            <v xml:space="preserve">TREE REMOVAL &amp; TRIMMING         </v>
          </cell>
          <cell r="D1351">
            <v>0</v>
          </cell>
        </row>
        <row r="1352">
          <cell r="B1352" t="str">
            <v xml:space="preserve">10-73-5232     </v>
          </cell>
          <cell r="C1352" t="str">
            <v xml:space="preserve">STREET LIGHTING                 </v>
          </cell>
          <cell r="D1352">
            <v>0</v>
          </cell>
        </row>
        <row r="1353">
          <cell r="B1353" t="str">
            <v xml:space="preserve">10-73-5232.1   </v>
          </cell>
          <cell r="C1353" t="str">
            <v xml:space="preserve">REPAIR &amp; MAINT - STREET LIGHTS  </v>
          </cell>
          <cell r="D1353">
            <v>0</v>
          </cell>
        </row>
        <row r="1354">
          <cell r="B1354" t="str">
            <v xml:space="preserve">10-73-5235     </v>
          </cell>
          <cell r="C1354" t="str">
            <v xml:space="preserve">TREE REPLACEMENT                </v>
          </cell>
          <cell r="D1354">
            <v>0</v>
          </cell>
        </row>
        <row r="1355">
          <cell r="B1355" t="str">
            <v xml:space="preserve">10-73-5236     </v>
          </cell>
          <cell r="C1355" t="str">
            <v xml:space="preserve">SEWER PROJECT                   </v>
          </cell>
          <cell r="D1355">
            <v>0</v>
          </cell>
        </row>
        <row r="1356">
          <cell r="B1356" t="str">
            <v xml:space="preserve">10-73-5237     </v>
          </cell>
          <cell r="C1356" t="str">
            <v xml:space="preserve">STREET MAINTENANCE              </v>
          </cell>
          <cell r="D1356">
            <v>0</v>
          </cell>
        </row>
        <row r="1357">
          <cell r="B1357" t="str">
            <v xml:space="preserve">10-73-5238     </v>
          </cell>
          <cell r="C1357" t="str">
            <v xml:space="preserve">ALLEY RECONSTRUCTION            </v>
          </cell>
          <cell r="D1357">
            <v>0</v>
          </cell>
        </row>
        <row r="1358">
          <cell r="B1358" t="str">
            <v xml:space="preserve">10-73-5238.1   </v>
          </cell>
          <cell r="C1358" t="str">
            <v xml:space="preserve">SIDEWALK RECONSTRUCTION         </v>
          </cell>
          <cell r="D1358">
            <v>0</v>
          </cell>
        </row>
        <row r="1359">
          <cell r="B1359" t="str">
            <v xml:space="preserve">10-73-5238.2   </v>
          </cell>
          <cell r="C1359" t="str">
            <v xml:space="preserve">STREET REPAVING                 </v>
          </cell>
          <cell r="D1359">
            <v>0</v>
          </cell>
        </row>
        <row r="1360">
          <cell r="B1360" t="str">
            <v xml:space="preserve">10-73-5409     </v>
          </cell>
          <cell r="C1360" t="str">
            <v xml:space="preserve">MACHINERY/EQUIPMENT             </v>
          </cell>
          <cell r="D1360">
            <v>0</v>
          </cell>
        </row>
        <row r="1363">
          <cell r="B1363" t="str">
            <v xml:space="preserve">10-81-5718     </v>
          </cell>
          <cell r="C1363" t="str">
            <v xml:space="preserve">BOND DEBT                       </v>
          </cell>
          <cell r="D1363">
            <v>0</v>
          </cell>
        </row>
        <row r="1366">
          <cell r="B1366" t="str">
            <v xml:space="preserve">11-00-4026     </v>
          </cell>
          <cell r="C1366" t="str">
            <v xml:space="preserve">COOK COUNTY GRANT               </v>
          </cell>
          <cell r="D1366">
            <v>0</v>
          </cell>
        </row>
        <row r="1367">
          <cell r="B1367" t="str">
            <v xml:space="preserve">11-00-4070     </v>
          </cell>
          <cell r="C1367" t="str">
            <v xml:space="preserve">INTEREST INCOME                 </v>
          </cell>
          <cell r="D1367">
            <v>0</v>
          </cell>
        </row>
        <row r="1368">
          <cell r="B1368" t="str">
            <v xml:space="preserve">11-00-4086     </v>
          </cell>
          <cell r="C1368" t="str">
            <v xml:space="preserve">OPERATING TRANSFERS             </v>
          </cell>
          <cell r="D1368">
            <v>0</v>
          </cell>
        </row>
        <row r="1369">
          <cell r="B1369" t="str">
            <v xml:space="preserve">11-00-4098     </v>
          </cell>
          <cell r="C1369" t="str">
            <v xml:space="preserve">MISCELLANEOUS                   </v>
          </cell>
          <cell r="D1369">
            <v>0</v>
          </cell>
        </row>
        <row r="1374">
          <cell r="B1374">
            <v>1205995</v>
          </cell>
          <cell r="C1374" t="str">
            <v xml:space="preserve">PROFESSIONAL SERVICES           </v>
          </cell>
          <cell r="D1374">
            <v>0</v>
          </cell>
        </row>
        <row r="1377">
          <cell r="B1377">
            <v>1286349</v>
          </cell>
          <cell r="C1377" t="str">
            <v xml:space="preserve">DEMOLITION OF OLD VILL HALL     </v>
          </cell>
          <cell r="D1377">
            <v>0</v>
          </cell>
        </row>
        <row r="1380">
          <cell r="B1380">
            <v>1206001</v>
          </cell>
          <cell r="C1380" t="str">
            <v xml:space="preserve">PROFESSIONAL SERVICES           </v>
          </cell>
          <cell r="D1380">
            <v>0</v>
          </cell>
        </row>
        <row r="1385">
          <cell r="B1385" t="str">
            <v xml:space="preserve">11-73-5201     </v>
          </cell>
          <cell r="C1385" t="str">
            <v xml:space="preserve">PROFESSIONAL SERVICES           </v>
          </cell>
          <cell r="D1385">
            <v>0</v>
          </cell>
        </row>
        <row r="1386">
          <cell r="B1386" t="str">
            <v xml:space="preserve">11-73-5222     </v>
          </cell>
          <cell r="C1386" t="str">
            <v xml:space="preserve">STREET LIGHTING REPLACEMENT     </v>
          </cell>
          <cell r="D1386">
            <v>0</v>
          </cell>
        </row>
        <row r="1387">
          <cell r="B1387" t="str">
            <v xml:space="preserve">11-73-5236     </v>
          </cell>
          <cell r="C1387" t="str">
            <v xml:space="preserve">STREET RECONSTRUCTION           </v>
          </cell>
          <cell r="D1387">
            <v>0</v>
          </cell>
        </row>
        <row r="1388">
          <cell r="B1388" t="str">
            <v xml:space="preserve">11-73-5238     </v>
          </cell>
          <cell r="C1388" t="str">
            <v xml:space="preserve">ALLEY RECONSTRUCTION            </v>
          </cell>
          <cell r="D1388">
            <v>0</v>
          </cell>
        </row>
        <row r="1391">
          <cell r="B1391" t="str">
            <v xml:space="preserve">11-76-5453     </v>
          </cell>
          <cell r="C1391" t="str">
            <v xml:space="preserve">IMPROVEMENTS - WATER MAIN       </v>
          </cell>
          <cell r="D1391">
            <v>0</v>
          </cell>
        </row>
        <row r="1394">
          <cell r="B1394" t="str">
            <v xml:space="preserve">14-00-4007     </v>
          </cell>
          <cell r="C1394" t="str">
            <v xml:space="preserve">SURCHARGE EMERGENCY 911         </v>
          </cell>
          <cell r="D1394">
            <v>0</v>
          </cell>
        </row>
        <row r="1395">
          <cell r="B1395" t="str">
            <v xml:space="preserve">14-00-4010     </v>
          </cell>
          <cell r="C1395" t="str">
            <v xml:space="preserve">STATE GRANT                     </v>
          </cell>
          <cell r="D1395">
            <v>0</v>
          </cell>
        </row>
        <row r="1396">
          <cell r="B1396" t="str">
            <v xml:space="preserve">14-00-4010.1   </v>
          </cell>
          <cell r="C1396" t="str">
            <v>GRANT INC - PRIMECO CYPRES TRUST</v>
          </cell>
          <cell r="D1396">
            <v>0</v>
          </cell>
        </row>
        <row r="1397">
          <cell r="B1397" t="str">
            <v xml:space="preserve">14-00-4073     </v>
          </cell>
          <cell r="C1397" t="str">
            <v xml:space="preserve">INTEREST INCOME                 </v>
          </cell>
          <cell r="D1397">
            <v>0</v>
          </cell>
        </row>
        <row r="1398">
          <cell r="B1398" t="str">
            <v xml:space="preserve">14-00-4098     </v>
          </cell>
          <cell r="C1398" t="str">
            <v xml:space="preserve">EMERGENCY MISC REV              </v>
          </cell>
          <cell r="D1398">
            <v>0</v>
          </cell>
        </row>
        <row r="1399">
          <cell r="B1399" t="str">
            <v xml:space="preserve">14-00-4098.1   </v>
          </cell>
          <cell r="C1399" t="str">
            <v xml:space="preserve">INSURANCE DAMAGES REIMBURSEMENT </v>
          </cell>
          <cell r="D1399">
            <v>0</v>
          </cell>
        </row>
        <row r="1404">
          <cell r="B1404" t="str">
            <v xml:space="preserve">14-46-5139     </v>
          </cell>
          <cell r="C1404" t="str">
            <v xml:space="preserve">SUPERVISOR SUPPORT SERVICES     </v>
          </cell>
          <cell r="D1404">
            <v>0</v>
          </cell>
        </row>
        <row r="1405">
          <cell r="B1405" t="str">
            <v xml:space="preserve">14-46-5141     </v>
          </cell>
          <cell r="C1405" t="str">
            <v xml:space="preserve">TELECOMMUNICATIONS OFFICERS     </v>
          </cell>
          <cell r="D1405">
            <v>0</v>
          </cell>
        </row>
        <row r="1408">
          <cell r="B1408" t="str">
            <v xml:space="preserve">14-46-5201     </v>
          </cell>
          <cell r="C1408" t="str">
            <v xml:space="preserve">PROFESSIONAL SERVICES           </v>
          </cell>
          <cell r="D1408">
            <v>0</v>
          </cell>
        </row>
        <row r="1409">
          <cell r="B1409" t="str">
            <v xml:space="preserve">14-46-5205     </v>
          </cell>
          <cell r="C1409" t="str">
            <v xml:space="preserve">TELEPHONE/COMMUNICATIONS        </v>
          </cell>
          <cell r="D1409">
            <v>0</v>
          </cell>
        </row>
        <row r="1410">
          <cell r="B1410" t="str">
            <v xml:space="preserve">14-46-5208     </v>
          </cell>
          <cell r="C1410" t="str">
            <v xml:space="preserve">BANK CHARGE                     </v>
          </cell>
          <cell r="D1410">
            <v>0</v>
          </cell>
        </row>
        <row r="1411">
          <cell r="B1411" t="str">
            <v xml:space="preserve">14-46-5209     </v>
          </cell>
          <cell r="C1411" t="str">
            <v xml:space="preserve">PUBLIC RELATIONS                </v>
          </cell>
          <cell r="D1411">
            <v>0</v>
          </cell>
        </row>
        <row r="1412">
          <cell r="B1412" t="str">
            <v xml:space="preserve">14-46-5227     </v>
          </cell>
          <cell r="C1412" t="str">
            <v xml:space="preserve">R&amp;M TELEPHONE/COMMUNICATION     </v>
          </cell>
          <cell r="D1412">
            <v>0</v>
          </cell>
        </row>
        <row r="1413">
          <cell r="B1413" t="str">
            <v xml:space="preserve">14-46-5244     </v>
          </cell>
          <cell r="C1413" t="str">
            <v xml:space="preserve">REPAIR/MAINT - OFFICE EQUIP     </v>
          </cell>
          <cell r="D1413">
            <v>0</v>
          </cell>
        </row>
        <row r="1414">
          <cell r="B1414" t="str">
            <v xml:space="preserve">14-46-5262     </v>
          </cell>
          <cell r="C1414" t="str">
            <v xml:space="preserve">INSTALLATION: EQUIPMENT         </v>
          </cell>
          <cell r="D1414">
            <v>0</v>
          </cell>
        </row>
        <row r="1415">
          <cell r="B1415" t="str">
            <v xml:space="preserve">14-46-5266     </v>
          </cell>
          <cell r="C1415" t="str">
            <v xml:space="preserve">TRAINING SCHOOL                 </v>
          </cell>
          <cell r="D1415">
            <v>0</v>
          </cell>
        </row>
        <row r="1416">
          <cell r="B1416" t="str">
            <v xml:space="preserve">14-46-5271     </v>
          </cell>
          <cell r="C1416" t="str">
            <v xml:space="preserve">DUES &amp; PUBLICATIONS             </v>
          </cell>
          <cell r="D1416">
            <v>0</v>
          </cell>
        </row>
        <row r="1417">
          <cell r="B1417" t="str">
            <v xml:space="preserve">14-46-5272     </v>
          </cell>
          <cell r="C1417" t="str">
            <v xml:space="preserve">BANK CHARGE                     </v>
          </cell>
          <cell r="D1417">
            <v>0</v>
          </cell>
        </row>
        <row r="1418">
          <cell r="B1418" t="str">
            <v xml:space="preserve">14-46-5273     </v>
          </cell>
          <cell r="C1418" t="str">
            <v xml:space="preserve">PUBLIC RELATIONS                </v>
          </cell>
          <cell r="D1418">
            <v>0</v>
          </cell>
        </row>
        <row r="1421">
          <cell r="B1421" t="str">
            <v xml:space="preserve">14-46-5306     </v>
          </cell>
          <cell r="C1421" t="str">
            <v xml:space="preserve">UNIFORMS                        </v>
          </cell>
          <cell r="D1421">
            <v>0</v>
          </cell>
        </row>
        <row r="1422">
          <cell r="B1422" t="str">
            <v xml:space="preserve">14-46-5326     </v>
          </cell>
          <cell r="C1422" t="str">
            <v xml:space="preserve">SMALL TOOLS &amp; SUPPLIES          </v>
          </cell>
          <cell r="D1422">
            <v>0</v>
          </cell>
        </row>
        <row r="1425">
          <cell r="B1425" t="str">
            <v xml:space="preserve">14-46-5409     </v>
          </cell>
          <cell r="C1425" t="str">
            <v xml:space="preserve">MACHINERY EQUIPMENT             </v>
          </cell>
          <cell r="D1425">
            <v>0</v>
          </cell>
        </row>
        <row r="1426">
          <cell r="B1426" t="str">
            <v xml:space="preserve">14-46-5468     </v>
          </cell>
          <cell r="C1426" t="str">
            <v xml:space="preserve">RESERVE FOR EQUIP REPLACEMENT   </v>
          </cell>
          <cell r="D1426">
            <v>0</v>
          </cell>
        </row>
        <row r="1429">
          <cell r="B1429" t="str">
            <v xml:space="preserve">14-46-5502     </v>
          </cell>
          <cell r="C1429" t="str">
            <v xml:space="preserve">REFUND OF GRANT INCOME-COOK CTY </v>
          </cell>
          <cell r="D1429">
            <v>0</v>
          </cell>
        </row>
        <row r="1430">
          <cell r="B1430" t="str">
            <v xml:space="preserve">14-46-5505     </v>
          </cell>
          <cell r="C1430" t="str">
            <v xml:space="preserve">CONTINGENCY                     </v>
          </cell>
          <cell r="D1430">
            <v>0</v>
          </cell>
        </row>
        <row r="1433">
          <cell r="B1433" t="str">
            <v xml:space="preserve">15-00-4001     </v>
          </cell>
          <cell r="C1433" t="str">
            <v xml:space="preserve">PROPERTY TAXES                  </v>
          </cell>
          <cell r="D1433">
            <v>0</v>
          </cell>
        </row>
        <row r="1434">
          <cell r="B1434" t="str">
            <v xml:space="preserve">15-00-4002     </v>
          </cell>
          <cell r="C1434" t="str">
            <v xml:space="preserve">PROPERTY TAX-ROOSEVELT RD TIF   </v>
          </cell>
          <cell r="D1434">
            <v>0</v>
          </cell>
        </row>
        <row r="1435">
          <cell r="B1435" t="str">
            <v xml:space="preserve">15-00-4023     </v>
          </cell>
          <cell r="C1435" t="str">
            <v>ROOSEVELT ROAD TIF- BOND RESERVE</v>
          </cell>
          <cell r="D1435">
            <v>0</v>
          </cell>
        </row>
        <row r="1436">
          <cell r="B1436" t="str">
            <v xml:space="preserve">15-00-4060     </v>
          </cell>
          <cell r="C1436" t="str">
            <v xml:space="preserve">REIMBURSEMENT-ISSUANCE COSTS    </v>
          </cell>
          <cell r="D1436">
            <v>0</v>
          </cell>
        </row>
        <row r="1437">
          <cell r="B1437" t="str">
            <v xml:space="preserve">15-00-4070     </v>
          </cell>
          <cell r="C1437" t="str">
            <v xml:space="preserve">INTEREST INCOME                 </v>
          </cell>
          <cell r="D1437">
            <v>0</v>
          </cell>
        </row>
        <row r="1438">
          <cell r="B1438" t="str">
            <v xml:space="preserve">15-00-4080     </v>
          </cell>
          <cell r="C1438" t="str">
            <v>REIMBURSEMENT OF VILLAGE EXPENSE</v>
          </cell>
          <cell r="D1438">
            <v>0</v>
          </cell>
        </row>
        <row r="1439">
          <cell r="B1439" t="str">
            <v xml:space="preserve">15-00-4083     </v>
          </cell>
          <cell r="C1439" t="str">
            <v xml:space="preserve">REVOLVING LOAN GRANT PROCEEDS   </v>
          </cell>
          <cell r="D1439">
            <v>0</v>
          </cell>
        </row>
        <row r="1440">
          <cell r="B1440" t="str">
            <v xml:space="preserve">15-00-4086     </v>
          </cell>
          <cell r="C1440" t="str">
            <v xml:space="preserve">OPERATING TRANSFERS IN          </v>
          </cell>
          <cell r="D1440">
            <v>0</v>
          </cell>
        </row>
        <row r="1445">
          <cell r="B1445" t="str">
            <v xml:space="preserve">15-21-5201     </v>
          </cell>
          <cell r="C1445" t="str">
            <v xml:space="preserve">PROFESSIONAL SERVICES           </v>
          </cell>
          <cell r="D1445">
            <v>8691.75</v>
          </cell>
        </row>
        <row r="1446">
          <cell r="B1446" t="str">
            <v xml:space="preserve">15-21-5202     </v>
          </cell>
          <cell r="C1446" t="str">
            <v xml:space="preserve">LEGAL PROFESSIONAL SERVICES     </v>
          </cell>
          <cell r="D1446">
            <v>2355</v>
          </cell>
        </row>
        <row r="1447">
          <cell r="B1447" t="str">
            <v xml:space="preserve">15-21-5203     </v>
          </cell>
          <cell r="C1447" t="str">
            <v xml:space="preserve">OTHER CONTRACTUAL               </v>
          </cell>
          <cell r="D1447">
            <v>0</v>
          </cell>
        </row>
        <row r="1448">
          <cell r="B1448" t="str">
            <v xml:space="preserve">15-21-5205     </v>
          </cell>
          <cell r="C1448" t="str">
            <v>RAZING COSTS ROOSEVELT PROPERTIS</v>
          </cell>
          <cell r="D1448">
            <v>0</v>
          </cell>
        </row>
        <row r="1449">
          <cell r="B1449" t="str">
            <v xml:space="preserve">15-21-5229     </v>
          </cell>
          <cell r="C1449" t="str">
            <v xml:space="preserve">T I F DISBURSEMENTS             </v>
          </cell>
          <cell r="D1449">
            <v>0</v>
          </cell>
        </row>
        <row r="1450">
          <cell r="B1450" t="str">
            <v xml:space="preserve">15-21-5257     </v>
          </cell>
          <cell r="C1450" t="str">
            <v xml:space="preserve">GRANT EXPENDITURES              </v>
          </cell>
          <cell r="D1450">
            <v>0</v>
          </cell>
        </row>
        <row r="1451">
          <cell r="B1451" t="str">
            <v xml:space="preserve">15-21-5279     </v>
          </cell>
          <cell r="C1451" t="str">
            <v xml:space="preserve">ELECTRIC - COM ED               </v>
          </cell>
          <cell r="D1451">
            <v>0</v>
          </cell>
        </row>
        <row r="1452">
          <cell r="B1452" t="str">
            <v xml:space="preserve">15-21-5287     </v>
          </cell>
          <cell r="C1452" t="str">
            <v xml:space="preserve">GAS FOR HEATING                 </v>
          </cell>
          <cell r="D1452">
            <v>0</v>
          </cell>
        </row>
        <row r="1455">
          <cell r="B1455" t="str">
            <v xml:space="preserve">15-21-5505     </v>
          </cell>
          <cell r="C1455" t="str">
            <v xml:space="preserve">CONTINGENCY                     </v>
          </cell>
          <cell r="D1455">
            <v>0</v>
          </cell>
        </row>
        <row r="1458">
          <cell r="B1458" t="str">
            <v xml:space="preserve">15-24-5204     </v>
          </cell>
          <cell r="C1458" t="str">
            <v xml:space="preserve">AUDIT SERVICES                  </v>
          </cell>
          <cell r="D1458">
            <v>0</v>
          </cell>
        </row>
        <row r="1459">
          <cell r="B1459" t="str">
            <v xml:space="preserve">15-24-5206     </v>
          </cell>
          <cell r="C1459" t="str">
            <v xml:space="preserve">REFUND OF TIF TAXES             </v>
          </cell>
          <cell r="D1459">
            <v>0</v>
          </cell>
        </row>
        <row r="1460">
          <cell r="B1460" t="str">
            <v xml:space="preserve">15-24-5280     </v>
          </cell>
          <cell r="C1460" t="str">
            <v xml:space="preserve">RUBBISH / GARBAGE REMOVAL       </v>
          </cell>
          <cell r="D1460">
            <v>0</v>
          </cell>
        </row>
        <row r="1463">
          <cell r="B1463" t="str">
            <v xml:space="preserve">15-25-5291     </v>
          </cell>
          <cell r="C1463" t="str">
            <v xml:space="preserve">REPAIRS &amp; MAINTENANCE           </v>
          </cell>
          <cell r="D1463">
            <v>0</v>
          </cell>
        </row>
        <row r="1466">
          <cell r="B1466" t="str">
            <v xml:space="preserve">15-25-5403     </v>
          </cell>
          <cell r="C1466" t="str">
            <v xml:space="preserve">BUILDING IMPROVEMENTS           </v>
          </cell>
          <cell r="D1466">
            <v>0</v>
          </cell>
        </row>
        <row r="1469">
          <cell r="B1469" t="str">
            <v xml:space="preserve">15-41-5217     </v>
          </cell>
          <cell r="C1469" t="str">
            <v xml:space="preserve">LIABILITY INSURANCE             </v>
          </cell>
          <cell r="D1469">
            <v>0</v>
          </cell>
        </row>
        <row r="1472">
          <cell r="B1472" t="str">
            <v xml:space="preserve">15-73-5201     </v>
          </cell>
          <cell r="C1472" t="str">
            <v xml:space="preserve">PROFESSIONAL SERVICES           </v>
          </cell>
          <cell r="D1472">
            <v>0</v>
          </cell>
        </row>
        <row r="1473">
          <cell r="B1473" t="str">
            <v xml:space="preserve">15-73-5236     </v>
          </cell>
          <cell r="C1473" t="str">
            <v xml:space="preserve">SEWER PROJECT                   </v>
          </cell>
          <cell r="D1473">
            <v>0</v>
          </cell>
        </row>
        <row r="1474">
          <cell r="B1474" t="str">
            <v xml:space="preserve">15-73-5237     </v>
          </cell>
          <cell r="C1474" t="str">
            <v xml:space="preserve">STREET RECONSTRUCTION           </v>
          </cell>
          <cell r="D1474">
            <v>0</v>
          </cell>
        </row>
        <row r="1475">
          <cell r="B1475" t="str">
            <v xml:space="preserve">15-73-5271     </v>
          </cell>
          <cell r="C1475" t="str">
            <v xml:space="preserve">LEGAL PUBLICATIONS              </v>
          </cell>
          <cell r="D1475">
            <v>0</v>
          </cell>
        </row>
        <row r="1476">
          <cell r="B1476" t="str">
            <v xml:space="preserve">15-73-5326     </v>
          </cell>
          <cell r="C1476" t="str">
            <v xml:space="preserve">TOOLS &amp; SUPPLIES                </v>
          </cell>
          <cell r="D1476">
            <v>0</v>
          </cell>
        </row>
        <row r="1479">
          <cell r="B1479" t="str">
            <v xml:space="preserve">16-00-4001     </v>
          </cell>
          <cell r="C1479" t="str">
            <v xml:space="preserve">PROPERTY TAXES                  </v>
          </cell>
          <cell r="D1479">
            <v>0</v>
          </cell>
        </row>
        <row r="1480">
          <cell r="B1480" t="str">
            <v xml:space="preserve">16-00-4002     </v>
          </cell>
          <cell r="C1480" t="str">
            <v xml:space="preserve">SALES TAX - T I F               </v>
          </cell>
          <cell r="D1480">
            <v>0</v>
          </cell>
        </row>
        <row r="1481">
          <cell r="B1481" t="str">
            <v xml:space="preserve">16-00-4023     </v>
          </cell>
          <cell r="C1481" t="str">
            <v xml:space="preserve">BVS TIF BOND RESERVE            </v>
          </cell>
          <cell r="D1481">
            <v>0</v>
          </cell>
        </row>
        <row r="1482">
          <cell r="B1482" t="str">
            <v xml:space="preserve">16-00-4060     </v>
          </cell>
          <cell r="C1482" t="str">
            <v xml:space="preserve">REIMBURSEMENT-ISSUANCE COSTS    </v>
          </cell>
          <cell r="D1482">
            <v>0</v>
          </cell>
        </row>
        <row r="1483">
          <cell r="B1483" t="str">
            <v xml:space="preserve">16-00-4070     </v>
          </cell>
          <cell r="C1483" t="str">
            <v xml:space="preserve">INTEREST INCOME                 </v>
          </cell>
          <cell r="D1483">
            <v>0</v>
          </cell>
        </row>
        <row r="1484">
          <cell r="B1484" t="str">
            <v xml:space="preserve">16-00-4086     </v>
          </cell>
          <cell r="C1484" t="str">
            <v xml:space="preserve">OPERATING TRANSFERS             </v>
          </cell>
          <cell r="D1484">
            <v>0</v>
          </cell>
        </row>
        <row r="1489">
          <cell r="B1489" t="str">
            <v xml:space="preserve">16-21-5201     </v>
          </cell>
          <cell r="C1489" t="str">
            <v xml:space="preserve">PROFESSIONAL SERVICES           </v>
          </cell>
          <cell r="D1489">
            <v>0</v>
          </cell>
        </row>
        <row r="1490">
          <cell r="B1490" t="str">
            <v xml:space="preserve">16-21-5202     </v>
          </cell>
          <cell r="C1490" t="str">
            <v xml:space="preserve">LEGAL PROFESSIONAL SERVICES     </v>
          </cell>
          <cell r="D1490">
            <v>0</v>
          </cell>
        </row>
        <row r="1491">
          <cell r="B1491" t="str">
            <v xml:space="preserve">16-21-5203     </v>
          </cell>
          <cell r="C1491" t="str">
            <v xml:space="preserve">OTHER CONTRACTUAL               </v>
          </cell>
          <cell r="D1491">
            <v>0</v>
          </cell>
        </row>
        <row r="1492">
          <cell r="B1492" t="str">
            <v xml:space="preserve">16-21-5208     </v>
          </cell>
          <cell r="C1492" t="str">
            <v xml:space="preserve">BANK FEES                       </v>
          </cell>
          <cell r="D1492">
            <v>0</v>
          </cell>
        </row>
        <row r="1493">
          <cell r="B1493" t="str">
            <v xml:space="preserve">16-21-5229     </v>
          </cell>
          <cell r="C1493" t="str">
            <v xml:space="preserve">T I F DISBURSEMENTS - ANB       </v>
          </cell>
          <cell r="D1493">
            <v>0</v>
          </cell>
        </row>
        <row r="1496">
          <cell r="B1496" t="str">
            <v xml:space="preserve">16-21-5502     </v>
          </cell>
          <cell r="C1496" t="str">
            <v xml:space="preserve">TRUSTEE FEES                    </v>
          </cell>
          <cell r="D1496">
            <v>0</v>
          </cell>
        </row>
        <row r="1497">
          <cell r="B1497" t="str">
            <v xml:space="preserve">16-21-5505     </v>
          </cell>
          <cell r="C1497" t="str">
            <v xml:space="preserve">CONTINGENCY                     </v>
          </cell>
          <cell r="D1497">
            <v>0</v>
          </cell>
        </row>
        <row r="1498">
          <cell r="B1498" t="str">
            <v xml:space="preserve">16-24-5204     </v>
          </cell>
          <cell r="C1498" t="str">
            <v xml:space="preserve">AUDIT SERVICES                  </v>
          </cell>
          <cell r="D1498">
            <v>0</v>
          </cell>
        </row>
        <row r="1501">
          <cell r="B1501" t="str">
            <v xml:space="preserve">16-81-5601     </v>
          </cell>
          <cell r="C1501" t="str">
            <v xml:space="preserve">PRINCIPAL DEBT PYMTS            </v>
          </cell>
          <cell r="D1501">
            <v>0</v>
          </cell>
        </row>
        <row r="1502">
          <cell r="B1502" t="str">
            <v xml:space="preserve">16-81-5604     </v>
          </cell>
          <cell r="C1502" t="str">
            <v xml:space="preserve">INTEREST DEBT PYMTS             </v>
          </cell>
          <cell r="D1502">
            <v>0</v>
          </cell>
        </row>
        <row r="1503">
          <cell r="B1503" t="str">
            <v xml:space="preserve">16-81-5611     </v>
          </cell>
          <cell r="C1503" t="str">
            <v xml:space="preserve">FISCAL CHARGES                  </v>
          </cell>
          <cell r="D1503">
            <v>0</v>
          </cell>
        </row>
        <row r="1506">
          <cell r="B1506" t="str">
            <v xml:space="preserve">17-00-4001     </v>
          </cell>
          <cell r="C1506" t="str">
            <v xml:space="preserve">PROPERTY TAXES.                 </v>
          </cell>
          <cell r="D1506">
            <v>0</v>
          </cell>
        </row>
        <row r="1507">
          <cell r="B1507" t="str">
            <v xml:space="preserve">17-00-4002     </v>
          </cell>
          <cell r="C1507" t="str">
            <v>SALES TAX - 27TH AVE 23RD ST TIF</v>
          </cell>
          <cell r="D1507">
            <v>0</v>
          </cell>
        </row>
        <row r="1508">
          <cell r="B1508" t="str">
            <v xml:space="preserve">17-00-4023     </v>
          </cell>
          <cell r="C1508" t="str">
            <v>27TH AVE 23RD ST TIF-BOND RESERV</v>
          </cell>
          <cell r="D1508">
            <v>0</v>
          </cell>
        </row>
        <row r="1509">
          <cell r="B1509" t="str">
            <v xml:space="preserve">17-00-4060     </v>
          </cell>
          <cell r="C1509" t="str">
            <v xml:space="preserve">REIMBURSEMENT-ISSUANCE COSTS    </v>
          </cell>
          <cell r="D1509">
            <v>0</v>
          </cell>
        </row>
        <row r="1510">
          <cell r="B1510" t="str">
            <v xml:space="preserve">17-00-4073     </v>
          </cell>
          <cell r="C1510" t="str">
            <v xml:space="preserve">INTEREST INCOME                 </v>
          </cell>
          <cell r="D1510">
            <v>0</v>
          </cell>
        </row>
        <row r="1515">
          <cell r="B1515" t="str">
            <v xml:space="preserve">17-21-5201     </v>
          </cell>
          <cell r="C1515" t="str">
            <v xml:space="preserve">PROFESSIONAL SERVICES           </v>
          </cell>
          <cell r="D1515">
            <v>0</v>
          </cell>
        </row>
        <row r="1516">
          <cell r="B1516" t="str">
            <v xml:space="preserve">17-21-5202     </v>
          </cell>
          <cell r="C1516" t="str">
            <v xml:space="preserve">LEGAL &amp; PROFESSIONAL SERVICES   </v>
          </cell>
          <cell r="D1516">
            <v>0</v>
          </cell>
        </row>
        <row r="1517">
          <cell r="B1517" t="str">
            <v xml:space="preserve">17-21-5203     </v>
          </cell>
          <cell r="C1517" t="str">
            <v xml:space="preserve">OTHER CONTRACTUAL               </v>
          </cell>
          <cell r="D1517">
            <v>0</v>
          </cell>
        </row>
        <row r="1518">
          <cell r="B1518" t="str">
            <v xml:space="preserve">17-21-5229     </v>
          </cell>
          <cell r="C1518" t="str">
            <v xml:space="preserve">T I F DISBURSEMENTS             </v>
          </cell>
          <cell r="D1518">
            <v>0</v>
          </cell>
        </row>
        <row r="1521">
          <cell r="B1521" t="str">
            <v xml:space="preserve">17-21-5505     </v>
          </cell>
          <cell r="C1521" t="str">
            <v xml:space="preserve">CONTINGENCY                     </v>
          </cell>
          <cell r="D1521">
            <v>0</v>
          </cell>
        </row>
        <row r="1522">
          <cell r="B1522" t="str">
            <v xml:space="preserve">17-24-5204     </v>
          </cell>
          <cell r="C1522" t="str">
            <v xml:space="preserve">AUDIT SERVICES                  </v>
          </cell>
          <cell r="D1522">
            <v>0</v>
          </cell>
        </row>
        <row r="1525">
          <cell r="B1525" t="str">
            <v xml:space="preserve">17-73-5201     </v>
          </cell>
          <cell r="C1525" t="str">
            <v xml:space="preserve">PROFESSIONAL SERVICES           </v>
          </cell>
          <cell r="D1525">
            <v>0</v>
          </cell>
        </row>
        <row r="1526">
          <cell r="B1526" t="str">
            <v xml:space="preserve">17-73-5237     </v>
          </cell>
          <cell r="C1526" t="str">
            <v xml:space="preserve">STREET RECONSTRUCTION           </v>
          </cell>
          <cell r="D1526">
            <v>0</v>
          </cell>
        </row>
        <row r="1529">
          <cell r="B1529" t="str">
            <v xml:space="preserve">18-00-4001     </v>
          </cell>
          <cell r="C1529" t="str">
            <v xml:space="preserve">PROPERTY TAXES                  </v>
          </cell>
          <cell r="D1529">
            <v>0</v>
          </cell>
        </row>
        <row r="1530">
          <cell r="B1530" t="str">
            <v xml:space="preserve">18-00-4002     </v>
          </cell>
          <cell r="C1530" t="str">
            <v xml:space="preserve">SALES TAX - T I F               </v>
          </cell>
          <cell r="D1530">
            <v>0</v>
          </cell>
        </row>
        <row r="1531">
          <cell r="B1531" t="str">
            <v xml:space="preserve">18-00-4023     </v>
          </cell>
          <cell r="C1531" t="str">
            <v xml:space="preserve">BVS TIF BOND RESERVE            </v>
          </cell>
          <cell r="D1531">
            <v>0</v>
          </cell>
        </row>
        <row r="1532">
          <cell r="B1532" t="str">
            <v xml:space="preserve">18-00-4060     </v>
          </cell>
          <cell r="C1532" t="str">
            <v xml:space="preserve">REIMBURSEMENT-ISSUANCE COSTS    </v>
          </cell>
          <cell r="D1532">
            <v>0</v>
          </cell>
        </row>
        <row r="1533">
          <cell r="B1533" t="str">
            <v xml:space="preserve">18-00-4070     </v>
          </cell>
          <cell r="C1533" t="str">
            <v xml:space="preserve">INTEREST INCOME                 </v>
          </cell>
          <cell r="D1533">
            <v>0</v>
          </cell>
        </row>
        <row r="1534">
          <cell r="B1534" t="str">
            <v xml:space="preserve">18-00-4086     </v>
          </cell>
          <cell r="C1534" t="str">
            <v xml:space="preserve">OPERATING TRANSFERS             </v>
          </cell>
          <cell r="D1534">
            <v>0</v>
          </cell>
        </row>
        <row r="1539">
          <cell r="B1539" t="str">
            <v xml:space="preserve">18-21-5201     </v>
          </cell>
          <cell r="C1539" t="str">
            <v xml:space="preserve">PROFESSIONAL SERVICES           </v>
          </cell>
          <cell r="D1539">
            <v>0</v>
          </cell>
        </row>
        <row r="1540">
          <cell r="B1540" t="str">
            <v xml:space="preserve">18-21-5202     </v>
          </cell>
          <cell r="C1540" t="str">
            <v xml:space="preserve">LEGAL &amp; PROFESSIONAL SERVICES   </v>
          </cell>
          <cell r="D1540">
            <v>1656.25</v>
          </cell>
        </row>
        <row r="1541">
          <cell r="B1541" t="str">
            <v xml:space="preserve">18-21-5203     </v>
          </cell>
          <cell r="C1541" t="str">
            <v xml:space="preserve">OTHER CONTRACTUAL               </v>
          </cell>
          <cell r="D1541">
            <v>0</v>
          </cell>
        </row>
        <row r="1542">
          <cell r="B1542" t="str">
            <v xml:space="preserve">18-21-5204     </v>
          </cell>
          <cell r="C1542" t="str">
            <v xml:space="preserve">AUDIT SERVICES                  </v>
          </cell>
          <cell r="D1542">
            <v>0</v>
          </cell>
        </row>
        <row r="1543">
          <cell r="B1543" t="str">
            <v xml:space="preserve">18-21-5208     </v>
          </cell>
          <cell r="C1543" t="str">
            <v xml:space="preserve">BANK FEES                       </v>
          </cell>
          <cell r="D1543">
            <v>0</v>
          </cell>
        </row>
        <row r="1544">
          <cell r="B1544" t="str">
            <v xml:space="preserve">18-21-5229     </v>
          </cell>
          <cell r="C1544" t="str">
            <v xml:space="preserve">T I F DISBURSEMENTS - ANB       </v>
          </cell>
          <cell r="D1544">
            <v>0</v>
          </cell>
        </row>
        <row r="1547">
          <cell r="B1547" t="str">
            <v xml:space="preserve">18-21-5501     </v>
          </cell>
          <cell r="C1547" t="str">
            <v xml:space="preserve">REFUND RET TAX DISBURSEMENTS    </v>
          </cell>
          <cell r="D1547">
            <v>0</v>
          </cell>
        </row>
        <row r="1548">
          <cell r="B1548" t="str">
            <v xml:space="preserve">18-21-5502     </v>
          </cell>
          <cell r="C1548" t="str">
            <v xml:space="preserve">BANK FEES                       </v>
          </cell>
          <cell r="D1548">
            <v>0</v>
          </cell>
        </row>
        <row r="1549">
          <cell r="B1549" t="str">
            <v xml:space="preserve">18-21-5505     </v>
          </cell>
          <cell r="C1549" t="str">
            <v xml:space="preserve">CONTINGENCY                     </v>
          </cell>
          <cell r="D1549">
            <v>0</v>
          </cell>
        </row>
        <row r="1552">
          <cell r="B1552" t="str">
            <v xml:space="preserve">18-81-5601     </v>
          </cell>
          <cell r="C1552" t="str">
            <v xml:space="preserve">PRINCIPAL DEBT PYMTS            </v>
          </cell>
          <cell r="D1552">
            <v>0</v>
          </cell>
        </row>
        <row r="1553">
          <cell r="B1553" t="str">
            <v xml:space="preserve">18-81-5604     </v>
          </cell>
          <cell r="C1553" t="str">
            <v xml:space="preserve">INTEREST DEBT PYMTS             </v>
          </cell>
          <cell r="D1553">
            <v>0</v>
          </cell>
        </row>
        <row r="1554">
          <cell r="B1554" t="str">
            <v xml:space="preserve">18-81-5611     </v>
          </cell>
          <cell r="C1554" t="str">
            <v xml:space="preserve">FISCAL CHARGES                  </v>
          </cell>
          <cell r="D1554">
            <v>0</v>
          </cell>
        </row>
        <row r="1555">
          <cell r="B1555" t="str">
            <v xml:space="preserve">18-85-5401     </v>
          </cell>
          <cell r="C1555" t="str">
            <v xml:space="preserve">BUILDING                        </v>
          </cell>
          <cell r="D1555">
            <v>0</v>
          </cell>
        </row>
        <row r="1558">
          <cell r="B1558" t="str">
            <v xml:space="preserve">19-00-4001     </v>
          </cell>
          <cell r="C1558" t="str">
            <v xml:space="preserve">PROPERTY TAXES                  </v>
          </cell>
          <cell r="D1558">
            <v>0</v>
          </cell>
        </row>
        <row r="1559">
          <cell r="B1559" t="str">
            <v xml:space="preserve">19-00-4002     </v>
          </cell>
          <cell r="C1559" t="str">
            <v xml:space="preserve">SALES TAX - T I F               </v>
          </cell>
          <cell r="D1559">
            <v>0</v>
          </cell>
        </row>
        <row r="1560">
          <cell r="B1560" t="str">
            <v xml:space="preserve">19-00-4023     </v>
          </cell>
          <cell r="C1560" t="str">
            <v xml:space="preserve">BVS TIF BOND RESERVE            </v>
          </cell>
          <cell r="D1560">
            <v>0</v>
          </cell>
        </row>
        <row r="1561">
          <cell r="B1561" t="str">
            <v xml:space="preserve">19-00-4060     </v>
          </cell>
          <cell r="C1561" t="str">
            <v xml:space="preserve">REIMBURSEMENT-ISSUANCE COSTS    </v>
          </cell>
          <cell r="D1561">
            <v>0</v>
          </cell>
        </row>
        <row r="1562">
          <cell r="B1562" t="str">
            <v xml:space="preserve">19-00-4070     </v>
          </cell>
          <cell r="C1562" t="str">
            <v xml:space="preserve">INTEREST INCOME                 </v>
          </cell>
          <cell r="D1562">
            <v>0</v>
          </cell>
        </row>
        <row r="1563">
          <cell r="B1563" t="str">
            <v xml:space="preserve">19-00-4086     </v>
          </cell>
          <cell r="C1563" t="str">
            <v xml:space="preserve">OPERATING TRANSFERS             </v>
          </cell>
          <cell r="D1563">
            <v>0</v>
          </cell>
        </row>
        <row r="1568">
          <cell r="B1568" t="str">
            <v xml:space="preserve">19-21-5201     </v>
          </cell>
          <cell r="C1568" t="str">
            <v xml:space="preserve">PROFESSIONAL SERVICES           </v>
          </cell>
          <cell r="D1568">
            <v>0</v>
          </cell>
        </row>
        <row r="1569">
          <cell r="B1569" t="str">
            <v xml:space="preserve">19-21-5202     </v>
          </cell>
          <cell r="C1569" t="str">
            <v xml:space="preserve">LEGAL &amp; PROFESSIONAL SERVICES   </v>
          </cell>
          <cell r="D1569">
            <v>0</v>
          </cell>
        </row>
        <row r="1570">
          <cell r="B1570" t="str">
            <v xml:space="preserve">19-21-5203     </v>
          </cell>
          <cell r="C1570" t="str">
            <v xml:space="preserve">OTHER CONTRACTUAL               </v>
          </cell>
          <cell r="D1570">
            <v>0</v>
          </cell>
        </row>
        <row r="1571">
          <cell r="B1571" t="str">
            <v xml:space="preserve">19-21-5208     </v>
          </cell>
          <cell r="C1571" t="str">
            <v xml:space="preserve">BANK FEES                       </v>
          </cell>
          <cell r="D1571">
            <v>0</v>
          </cell>
        </row>
        <row r="1572">
          <cell r="B1572" t="str">
            <v xml:space="preserve">19-21-5229     </v>
          </cell>
          <cell r="C1572" t="str">
            <v xml:space="preserve">T I F DISBURSEMENTS - ANB       </v>
          </cell>
          <cell r="D1572">
            <v>0</v>
          </cell>
        </row>
        <row r="1575">
          <cell r="B1575" t="str">
            <v xml:space="preserve">19-21-5502     </v>
          </cell>
          <cell r="C1575" t="str">
            <v xml:space="preserve">BANK FEES                       </v>
          </cell>
          <cell r="D1575">
            <v>0</v>
          </cell>
        </row>
        <row r="1576">
          <cell r="B1576" t="str">
            <v xml:space="preserve">19-21-5505     </v>
          </cell>
          <cell r="C1576" t="str">
            <v xml:space="preserve">CONTINGENCY                     </v>
          </cell>
          <cell r="D1576">
            <v>0</v>
          </cell>
        </row>
        <row r="1579">
          <cell r="B1579" t="str">
            <v xml:space="preserve">19-81-5601     </v>
          </cell>
          <cell r="C1579" t="str">
            <v xml:space="preserve">PRINCIPAL DEBT PYMTS            </v>
          </cell>
          <cell r="D1579">
            <v>0</v>
          </cell>
        </row>
        <row r="1580">
          <cell r="B1580" t="str">
            <v xml:space="preserve">19-81-5604     </v>
          </cell>
          <cell r="C1580" t="str">
            <v xml:space="preserve">INTEREST DEBT PYMTS             </v>
          </cell>
          <cell r="D1580">
            <v>0</v>
          </cell>
        </row>
        <row r="1581">
          <cell r="B1581" t="str">
            <v xml:space="preserve">19-81-5611     </v>
          </cell>
          <cell r="C1581" t="str">
            <v xml:space="preserve">FISCAL CHARGES                  </v>
          </cell>
          <cell r="D1581">
            <v>0</v>
          </cell>
        </row>
        <row r="1584">
          <cell r="B1584" t="str">
            <v xml:space="preserve">20-00-4023     </v>
          </cell>
          <cell r="C1584" t="str">
            <v xml:space="preserve">WEED/GRASS COLLECTIONS          </v>
          </cell>
          <cell r="D1584">
            <v>0</v>
          </cell>
        </row>
        <row r="1585">
          <cell r="B1585" t="str">
            <v xml:space="preserve">20-00-4024     </v>
          </cell>
          <cell r="C1585" t="str">
            <v xml:space="preserve">GARBAGE/WASTE VIOLATION COLLECT </v>
          </cell>
          <cell r="D1585">
            <v>0</v>
          </cell>
        </row>
        <row r="1586">
          <cell r="B1586" t="str">
            <v xml:space="preserve">20-00-4025     </v>
          </cell>
          <cell r="C1586" t="str">
            <v xml:space="preserve">BUILDING CODE COLLECTION        </v>
          </cell>
          <cell r="D1586">
            <v>0</v>
          </cell>
        </row>
        <row r="1587">
          <cell r="B1587" t="str">
            <v xml:space="preserve">20-00-4026     </v>
          </cell>
          <cell r="C1587" t="str">
            <v xml:space="preserve">SIGN CODE COLLECTION            </v>
          </cell>
          <cell r="D1587">
            <v>0</v>
          </cell>
        </row>
        <row r="1588">
          <cell r="B1588" t="str">
            <v xml:space="preserve">20-00-4027     </v>
          </cell>
          <cell r="C1588" t="str">
            <v>BUS LICENSE VIOLATION COLLECTION</v>
          </cell>
          <cell r="D1588">
            <v>0</v>
          </cell>
        </row>
        <row r="1589">
          <cell r="B1589" t="str">
            <v xml:space="preserve">20-00-4034     </v>
          </cell>
          <cell r="C1589" t="str">
            <v xml:space="preserve">RESIDENT LIFE SAFETY COLLECTION </v>
          </cell>
          <cell r="D1589">
            <v>0</v>
          </cell>
        </row>
        <row r="1590">
          <cell r="B1590" t="str">
            <v xml:space="preserve">20-00-4036     </v>
          </cell>
          <cell r="C1590" t="str">
            <v xml:space="preserve">COMMER LIFE SAFETY COLLECTION   </v>
          </cell>
          <cell r="D1590">
            <v>0</v>
          </cell>
        </row>
        <row r="1591">
          <cell r="B1591" t="str">
            <v xml:space="preserve">20-00-4037     </v>
          </cell>
          <cell r="C1591" t="str">
            <v xml:space="preserve">INDUST LIFE SAFETY COLLECTION   </v>
          </cell>
          <cell r="D1591">
            <v>0</v>
          </cell>
        </row>
        <row r="1592">
          <cell r="B1592" t="str">
            <v xml:space="preserve">20-00-4060     </v>
          </cell>
          <cell r="C1592" t="str">
            <v xml:space="preserve">REIMBURSEMENT-ISSUANCE COSTS    </v>
          </cell>
          <cell r="D1592">
            <v>0</v>
          </cell>
        </row>
        <row r="1593">
          <cell r="B1593" t="str">
            <v xml:space="preserve">20-00-4073     </v>
          </cell>
          <cell r="C1593" t="str">
            <v xml:space="preserve">INTEREST INCOME                 </v>
          </cell>
          <cell r="D1593">
            <v>0</v>
          </cell>
        </row>
        <row r="1594">
          <cell r="B1594" t="str">
            <v xml:space="preserve">20-00-4098     </v>
          </cell>
          <cell r="C1594" t="str">
            <v xml:space="preserve">MISCELLANEOUS                   </v>
          </cell>
          <cell r="D1594">
            <v>0</v>
          </cell>
        </row>
        <row r="1601">
          <cell r="B1601" t="str">
            <v xml:space="preserve">20-26-5115     </v>
          </cell>
          <cell r="C1601" t="str">
            <v xml:space="preserve">HEARING OFFICER ATTORNEY FEES   </v>
          </cell>
          <cell r="D1601">
            <v>0</v>
          </cell>
        </row>
        <row r="1604">
          <cell r="B1604" t="str">
            <v xml:space="preserve">20-26-5201     </v>
          </cell>
          <cell r="C1604" t="str">
            <v xml:space="preserve">PROFESSIONAL SERVICES           </v>
          </cell>
          <cell r="D1604">
            <v>0</v>
          </cell>
        </row>
        <row r="1605">
          <cell r="B1605" t="str">
            <v xml:space="preserve">20-26-5211     </v>
          </cell>
          <cell r="C1605" t="str">
            <v xml:space="preserve">PRINTING NOTICES/NEWSLETTERS    </v>
          </cell>
          <cell r="D1605">
            <v>0</v>
          </cell>
        </row>
        <row r="1606">
          <cell r="B1606" t="str">
            <v xml:space="preserve">20-26-5213     </v>
          </cell>
          <cell r="C1606" t="str">
            <v xml:space="preserve">COLLECTION SERVICES             </v>
          </cell>
          <cell r="D1606">
            <v>0</v>
          </cell>
        </row>
        <row r="1607">
          <cell r="B1607" t="str">
            <v xml:space="preserve">20-26-5271     </v>
          </cell>
          <cell r="C1607" t="str">
            <v xml:space="preserve">PUBLICATIONS OF LEGAL NOTICES   </v>
          </cell>
          <cell r="D1607">
            <v>0</v>
          </cell>
        </row>
        <row r="1610">
          <cell r="B1610" t="str">
            <v xml:space="preserve">20-26-5316     </v>
          </cell>
          <cell r="C1610" t="str">
            <v xml:space="preserve">OFFICE SUPPLIES                 </v>
          </cell>
          <cell r="D1610">
            <v>0</v>
          </cell>
        </row>
        <row r="1617">
          <cell r="B1617" t="str">
            <v xml:space="preserve">20-41-5523     </v>
          </cell>
          <cell r="C1617" t="str">
            <v xml:space="preserve">WEED/GRASS VIOLATIONS           </v>
          </cell>
          <cell r="D1617">
            <v>0</v>
          </cell>
        </row>
        <row r="1618">
          <cell r="B1618" t="str">
            <v xml:space="preserve">20-41-5524     </v>
          </cell>
          <cell r="C1618" t="str">
            <v xml:space="preserve">GARBAGE/WASTE VIOLATIONS        </v>
          </cell>
          <cell r="D1618">
            <v>0</v>
          </cell>
        </row>
        <row r="1619">
          <cell r="B1619" t="str">
            <v xml:space="preserve">20-41-5525     </v>
          </cell>
          <cell r="C1619" t="str">
            <v xml:space="preserve">BUILDING CODE VIOLATIONS        </v>
          </cell>
          <cell r="D1619">
            <v>0</v>
          </cell>
        </row>
        <row r="1620">
          <cell r="B1620" t="str">
            <v xml:space="preserve">20-41-5526     </v>
          </cell>
          <cell r="C1620" t="str">
            <v xml:space="preserve">SIGN VIOLATIONS                 </v>
          </cell>
          <cell r="D1620">
            <v>0</v>
          </cell>
        </row>
        <row r="1621">
          <cell r="B1621" t="str">
            <v xml:space="preserve">20-41-5527     </v>
          </cell>
          <cell r="C1621" t="str">
            <v xml:space="preserve">BUS LICENSE CODE VIOLATIONS     </v>
          </cell>
          <cell r="D1621">
            <v>0</v>
          </cell>
        </row>
        <row r="1628">
          <cell r="B1628" t="str">
            <v xml:space="preserve">20-42-5534     </v>
          </cell>
          <cell r="C1628" t="str">
            <v xml:space="preserve">RESIDENT LIFE SAFETY VIOLATIONS </v>
          </cell>
          <cell r="D1628">
            <v>0</v>
          </cell>
        </row>
        <row r="1629">
          <cell r="B1629" t="str">
            <v xml:space="preserve">20-42-5536     </v>
          </cell>
          <cell r="C1629" t="str">
            <v>COMMERCIAL LIFE SAFETY VIOLATION</v>
          </cell>
          <cell r="D1629">
            <v>0</v>
          </cell>
        </row>
        <row r="1630">
          <cell r="B1630" t="str">
            <v xml:space="preserve">20-42-5537     </v>
          </cell>
          <cell r="C1630" t="str">
            <v>INDUSTRIAL LIFE SAFETY VIOLATION</v>
          </cell>
          <cell r="D1630">
            <v>0</v>
          </cell>
        </row>
        <row r="1635">
          <cell r="B1635" t="str">
            <v xml:space="preserve">20-73-5201     </v>
          </cell>
          <cell r="C1635" t="str">
            <v xml:space="preserve">PROFESSIONAL SERVICES           </v>
          </cell>
          <cell r="D1635">
            <v>0</v>
          </cell>
        </row>
        <row r="1638">
          <cell r="B1638" t="str">
            <v xml:space="preserve">30-00-4001     </v>
          </cell>
          <cell r="C1638" t="str">
            <v xml:space="preserve">PROPERTY TAXES                  </v>
          </cell>
          <cell r="D1638">
            <v>0</v>
          </cell>
        </row>
        <row r="1639">
          <cell r="B1639" t="str">
            <v xml:space="preserve">30-00-4070     </v>
          </cell>
          <cell r="C1639" t="str">
            <v xml:space="preserve">INTEREST INCOME                 </v>
          </cell>
          <cell r="D1639">
            <v>0</v>
          </cell>
        </row>
        <row r="1640">
          <cell r="B1640" t="str">
            <v xml:space="preserve">30-00-4086     </v>
          </cell>
          <cell r="C1640" t="str">
            <v xml:space="preserve">OPERATING TRANSFERS             </v>
          </cell>
          <cell r="D1640">
            <v>0</v>
          </cell>
        </row>
        <row r="1641">
          <cell r="B1641" t="str">
            <v xml:space="preserve">30-00-4087     </v>
          </cell>
          <cell r="C1641" t="str">
            <v xml:space="preserve">PREMIUM ON BONDS                </v>
          </cell>
          <cell r="D1641">
            <v>0</v>
          </cell>
        </row>
        <row r="1642">
          <cell r="B1642" t="str">
            <v xml:space="preserve">30-00-4088     </v>
          </cell>
          <cell r="C1642" t="str">
            <v xml:space="preserve">DEBT ISSUANCE - BONDS           </v>
          </cell>
          <cell r="D1642">
            <v>0</v>
          </cell>
        </row>
        <row r="1643">
          <cell r="B1643" t="str">
            <v xml:space="preserve">30-00-4088.1   </v>
          </cell>
          <cell r="C1643" t="str">
            <v xml:space="preserve">NEW DEBT ISSUANCE - BONDS       </v>
          </cell>
          <cell r="D1643">
            <v>0</v>
          </cell>
        </row>
        <row r="1644">
          <cell r="B1644" t="str">
            <v xml:space="preserve">30-00-4098     </v>
          </cell>
          <cell r="C1644" t="str">
            <v xml:space="preserve">MISCELLANEOUS                   </v>
          </cell>
          <cell r="D1644">
            <v>0</v>
          </cell>
        </row>
        <row r="1651">
          <cell r="B1651" t="str">
            <v xml:space="preserve">30-81-5705     </v>
          </cell>
          <cell r="C1651" t="str">
            <v xml:space="preserve">PRINCIPAL-ANNUAL ROLLOVER BONDS </v>
          </cell>
          <cell r="D1651">
            <v>0</v>
          </cell>
        </row>
        <row r="1652">
          <cell r="B1652" t="str">
            <v xml:space="preserve">30-81-5710     </v>
          </cell>
          <cell r="C1652" t="str">
            <v>INTEREST - ANNUAL ROLLOVER BONDS</v>
          </cell>
          <cell r="D1652">
            <v>0</v>
          </cell>
        </row>
        <row r="1653">
          <cell r="B1653" t="str">
            <v xml:space="preserve">30-81-5712     </v>
          </cell>
          <cell r="C1653" t="str">
            <v xml:space="preserve">PRINCIPAL - 2003 A              </v>
          </cell>
          <cell r="D1653">
            <v>0</v>
          </cell>
        </row>
        <row r="1654">
          <cell r="B1654" t="str">
            <v xml:space="preserve">30-81-5715     </v>
          </cell>
          <cell r="C1654" t="str">
            <v xml:space="preserve">PRINCIPAL 2003B                 </v>
          </cell>
          <cell r="D1654">
            <v>0</v>
          </cell>
        </row>
        <row r="1655">
          <cell r="B1655" t="str">
            <v xml:space="preserve">30-81-5720     </v>
          </cell>
          <cell r="C1655" t="str">
            <v xml:space="preserve">PRINCIPAL 2001-A                </v>
          </cell>
          <cell r="D1655">
            <v>0</v>
          </cell>
        </row>
        <row r="1656">
          <cell r="B1656" t="str">
            <v xml:space="preserve">30-81-5730     </v>
          </cell>
          <cell r="C1656" t="str">
            <v xml:space="preserve">PRINCIPAL 2004B                 </v>
          </cell>
          <cell r="D1656">
            <v>0</v>
          </cell>
        </row>
        <row r="1657">
          <cell r="B1657" t="str">
            <v xml:space="preserve">30-81-5735     </v>
          </cell>
          <cell r="C1657" t="str">
            <v xml:space="preserve">INTEREST 2004B                  </v>
          </cell>
          <cell r="D1657">
            <v>0</v>
          </cell>
        </row>
        <row r="1658">
          <cell r="B1658" t="str">
            <v xml:space="preserve">30-81-5740     </v>
          </cell>
          <cell r="C1658" t="str">
            <v xml:space="preserve">DEFEASED BONDS ESCROW           </v>
          </cell>
          <cell r="D1658">
            <v>0</v>
          </cell>
        </row>
        <row r="1659">
          <cell r="B1659" t="str">
            <v xml:space="preserve">30-81-5741     </v>
          </cell>
          <cell r="C1659" t="str">
            <v xml:space="preserve">PRINCIPLE 94                    </v>
          </cell>
          <cell r="D1659">
            <v>0</v>
          </cell>
        </row>
        <row r="1660">
          <cell r="B1660" t="str">
            <v xml:space="preserve">30-81-5742     </v>
          </cell>
          <cell r="C1660" t="str">
            <v xml:space="preserve">Principal 2018 Cap A            </v>
          </cell>
          <cell r="D1660">
            <v>0</v>
          </cell>
        </row>
        <row r="1661">
          <cell r="B1661" t="str">
            <v xml:space="preserve">30-81-5745     </v>
          </cell>
          <cell r="C1661" t="str">
            <v xml:space="preserve">INTEREST 94                     </v>
          </cell>
          <cell r="D1661">
            <v>0</v>
          </cell>
        </row>
        <row r="1662">
          <cell r="B1662" t="str">
            <v xml:space="preserve">30-81-5746     </v>
          </cell>
          <cell r="C1662" t="str">
            <v xml:space="preserve">INTEREST 2018 CAP A             </v>
          </cell>
          <cell r="D1662">
            <v>0</v>
          </cell>
        </row>
        <row r="1663">
          <cell r="B1663" t="str">
            <v xml:space="preserve">30-81-5750     </v>
          </cell>
          <cell r="C1663" t="str">
            <v>INTEREST EXPENSE-LEASE PURCH CTT</v>
          </cell>
          <cell r="D1663">
            <v>0</v>
          </cell>
        </row>
        <row r="1664">
          <cell r="B1664" t="str">
            <v xml:space="preserve">30-81-5755     </v>
          </cell>
          <cell r="C1664" t="str">
            <v xml:space="preserve">INTEREST EXPENSE (BOND #90-2)   </v>
          </cell>
          <cell r="D1664">
            <v>0</v>
          </cell>
        </row>
        <row r="1665">
          <cell r="B1665" t="str">
            <v xml:space="preserve">30-81-5758     </v>
          </cell>
          <cell r="C1665" t="str">
            <v xml:space="preserve">INTEREST - 2003 A               </v>
          </cell>
          <cell r="D1665">
            <v>0</v>
          </cell>
        </row>
        <row r="1666">
          <cell r="B1666" t="str">
            <v xml:space="preserve">30-81-5760     </v>
          </cell>
          <cell r="C1666" t="str">
            <v xml:space="preserve">INTEREST 2003B                  </v>
          </cell>
          <cell r="D1666">
            <v>0</v>
          </cell>
        </row>
        <row r="1667">
          <cell r="B1667" t="str">
            <v xml:space="preserve">30-81-5765     </v>
          </cell>
          <cell r="C1667" t="str">
            <v xml:space="preserve">INTEREST EXPENSE (NOTE 92-02)   </v>
          </cell>
          <cell r="D1667">
            <v>0</v>
          </cell>
        </row>
        <row r="1668">
          <cell r="B1668" t="str">
            <v xml:space="preserve">30-81-5770     </v>
          </cell>
          <cell r="C1668" t="str">
            <v xml:space="preserve">INTEREST - 2001 A               </v>
          </cell>
          <cell r="D1668">
            <v>0</v>
          </cell>
        </row>
        <row r="1669">
          <cell r="B1669" t="str">
            <v xml:space="preserve">30-81-5771     </v>
          </cell>
          <cell r="C1669" t="str">
            <v xml:space="preserve">LEASE PURCHASE - INTEREST       </v>
          </cell>
          <cell r="D1669">
            <v>0</v>
          </cell>
        </row>
        <row r="1670">
          <cell r="B1670" t="str">
            <v xml:space="preserve">30-81-5780     </v>
          </cell>
          <cell r="C1670" t="str">
            <v xml:space="preserve">FISCAL CHARGES                  </v>
          </cell>
          <cell r="D1670">
            <v>0</v>
          </cell>
        </row>
        <row r="1671">
          <cell r="B1671" t="str">
            <v xml:space="preserve">30-81-5781     </v>
          </cell>
          <cell r="C1671" t="str">
            <v xml:space="preserve">BOND ISSUANCE COSTS             </v>
          </cell>
          <cell r="D1671">
            <v>0</v>
          </cell>
        </row>
        <row r="1672">
          <cell r="B1672" t="str">
            <v xml:space="preserve">30-81-5790     </v>
          </cell>
          <cell r="C1672" t="str">
            <v>LEASE PURCHASE-CONTRACT(4-16-02)</v>
          </cell>
          <cell r="D1672">
            <v>0</v>
          </cell>
        </row>
        <row r="1673">
          <cell r="B1673" t="str">
            <v xml:space="preserve">30-81-5791     </v>
          </cell>
          <cell r="C1673" t="str">
            <v xml:space="preserve">LEASE PURCHASE AGRMNT-FIRE DEPT </v>
          </cell>
          <cell r="D1673">
            <v>0</v>
          </cell>
        </row>
        <row r="1674">
          <cell r="B1674" t="str">
            <v xml:space="preserve">30-81-5792     </v>
          </cell>
          <cell r="C1674" t="str">
            <v xml:space="preserve">LEASE PURCHASE AGRMNT - PUB WKS </v>
          </cell>
          <cell r="D1674">
            <v>0</v>
          </cell>
        </row>
        <row r="1677">
          <cell r="B1677" t="str">
            <v xml:space="preserve">40-00-4001     </v>
          </cell>
          <cell r="C1677" t="str">
            <v xml:space="preserve">PROPERTY TAXES                  </v>
          </cell>
          <cell r="D1677">
            <v>0</v>
          </cell>
        </row>
        <row r="1678">
          <cell r="B1678" t="str">
            <v xml:space="preserve">40-00-4070     </v>
          </cell>
          <cell r="C1678" t="str">
            <v xml:space="preserve">INTEREST INCOME                 </v>
          </cell>
          <cell r="D1678">
            <v>0</v>
          </cell>
        </row>
        <row r="1679">
          <cell r="B1679" t="str">
            <v xml:space="preserve">40-00-4075     </v>
          </cell>
          <cell r="C1679" t="str">
            <v>INTEREST CAPITAL IMPROVE-ROOS RD</v>
          </cell>
          <cell r="D1679">
            <v>0</v>
          </cell>
        </row>
        <row r="1680">
          <cell r="B1680" t="str">
            <v xml:space="preserve">40-00-4077     </v>
          </cell>
          <cell r="C1680" t="str">
            <v xml:space="preserve">INTEREST INCOME                 </v>
          </cell>
          <cell r="D1680">
            <v>0</v>
          </cell>
        </row>
        <row r="1681">
          <cell r="B1681" t="str">
            <v xml:space="preserve">40-00-4078     </v>
          </cell>
          <cell r="C1681" t="str">
            <v>INTEREST PROJECT REDEVELOP SER03</v>
          </cell>
          <cell r="D1681">
            <v>0</v>
          </cell>
        </row>
        <row r="1682">
          <cell r="B1682" t="str">
            <v xml:space="preserve">40-00-4082     </v>
          </cell>
          <cell r="C1682" t="str">
            <v>BROWNSFIELD FINANCIAL ASSISTANCE</v>
          </cell>
          <cell r="D1682">
            <v>0</v>
          </cell>
        </row>
        <row r="1683">
          <cell r="B1683" t="str">
            <v xml:space="preserve">40-00-4083     </v>
          </cell>
          <cell r="C1683" t="str">
            <v xml:space="preserve">GRANT FUNDS RECEIVED            </v>
          </cell>
          <cell r="D1683">
            <v>203807.5</v>
          </cell>
        </row>
        <row r="1684">
          <cell r="B1684" t="str">
            <v xml:space="preserve">40-00-4086     </v>
          </cell>
          <cell r="C1684" t="str">
            <v xml:space="preserve">OPERATING TRANSFERS             </v>
          </cell>
          <cell r="D1684">
            <v>0</v>
          </cell>
        </row>
        <row r="1685">
          <cell r="B1685" t="str">
            <v xml:space="preserve">40-00-4087     </v>
          </cell>
          <cell r="C1685" t="str">
            <v xml:space="preserve">PREMIUM ON BONDS                </v>
          </cell>
          <cell r="D1685">
            <v>0</v>
          </cell>
        </row>
        <row r="1686">
          <cell r="B1686" t="str">
            <v xml:space="preserve">40-00-4088     </v>
          </cell>
          <cell r="C1686" t="str">
            <v xml:space="preserve">DEBT ISSUANCE - BONDS           </v>
          </cell>
          <cell r="D1686">
            <v>0</v>
          </cell>
        </row>
        <row r="1687">
          <cell r="B1687" t="str">
            <v xml:space="preserve">40-00-4092     </v>
          </cell>
          <cell r="C1687" t="str">
            <v xml:space="preserve">RENTALS - PROPERTIES            </v>
          </cell>
          <cell r="D1687">
            <v>4200</v>
          </cell>
        </row>
        <row r="1688">
          <cell r="B1688" t="str">
            <v xml:space="preserve">40-00-4098     </v>
          </cell>
          <cell r="C1688" t="str">
            <v xml:space="preserve">MISCELLANEOUS                   </v>
          </cell>
          <cell r="D1688">
            <v>0</v>
          </cell>
        </row>
        <row r="1693">
          <cell r="B1693" t="str">
            <v xml:space="preserve">40-21-5201     </v>
          </cell>
          <cell r="C1693" t="str">
            <v xml:space="preserve">PROFESSIONAL SERVICES           </v>
          </cell>
          <cell r="D1693">
            <v>46176.25</v>
          </cell>
        </row>
        <row r="1694">
          <cell r="B1694" t="str">
            <v xml:space="preserve">40-21-5202     </v>
          </cell>
          <cell r="C1694" t="str">
            <v xml:space="preserve">LEGAL SERVICES (ANNEXATION)     </v>
          </cell>
          <cell r="D1694">
            <v>0</v>
          </cell>
        </row>
        <row r="1697">
          <cell r="B1697" t="str">
            <v xml:space="preserve">40-21-5413     </v>
          </cell>
          <cell r="C1697" t="str">
            <v xml:space="preserve">COMPUTER HARDWARE/SOFTWARE      </v>
          </cell>
          <cell r="D1697">
            <v>0</v>
          </cell>
        </row>
        <row r="1702">
          <cell r="B1702" t="str">
            <v xml:space="preserve">40-24-5202     </v>
          </cell>
          <cell r="C1702" t="str">
            <v xml:space="preserve">LEGAL SERVICES                  </v>
          </cell>
          <cell r="D1702">
            <v>0</v>
          </cell>
        </row>
        <row r="1703">
          <cell r="B1703" t="str">
            <v xml:space="preserve">40-24-5208     </v>
          </cell>
          <cell r="C1703" t="str">
            <v xml:space="preserve">BANK CHARGES - SERVICE FEE      </v>
          </cell>
          <cell r="D1703">
            <v>0</v>
          </cell>
        </row>
        <row r="1704">
          <cell r="B1704" t="str">
            <v xml:space="preserve">40-24-5224     </v>
          </cell>
          <cell r="C1704" t="str">
            <v xml:space="preserve">PROPERTY TAX PAYMENTS           </v>
          </cell>
          <cell r="D1704">
            <v>91595.15</v>
          </cell>
        </row>
        <row r="1705">
          <cell r="B1705" t="str">
            <v xml:space="preserve">40-24-5225     </v>
          </cell>
          <cell r="C1705" t="str">
            <v xml:space="preserve">REDEVELOPMENT STUDY COSTS       </v>
          </cell>
          <cell r="D1705">
            <v>0</v>
          </cell>
        </row>
        <row r="1706">
          <cell r="B1706" t="str">
            <v xml:space="preserve">40-24-5273     </v>
          </cell>
          <cell r="C1706" t="str">
            <v xml:space="preserve">R &amp; M FOR RENTAL PROPERTIES     </v>
          </cell>
          <cell r="D1706">
            <v>0</v>
          </cell>
        </row>
        <row r="1707">
          <cell r="B1707" t="str">
            <v xml:space="preserve">40-24-5274     </v>
          </cell>
          <cell r="C1707" t="str">
            <v xml:space="preserve">BROWNSFIELD GRANT EXPENSE       </v>
          </cell>
          <cell r="D1707">
            <v>0</v>
          </cell>
        </row>
        <row r="1710">
          <cell r="B1710" t="str">
            <v xml:space="preserve">40-24-5413     </v>
          </cell>
          <cell r="C1710" t="str">
            <v xml:space="preserve">COMPUTER HARDWARE/SOFTWARE      </v>
          </cell>
          <cell r="D1710">
            <v>0</v>
          </cell>
        </row>
        <row r="1713">
          <cell r="B1713" t="str">
            <v xml:space="preserve">40-25-5421     </v>
          </cell>
          <cell r="C1713" t="str">
            <v>DEMOLITION OF ROOSEVELT RD BLDGS</v>
          </cell>
          <cell r="D1713">
            <v>0</v>
          </cell>
        </row>
        <row r="1718">
          <cell r="B1718" t="str">
            <v xml:space="preserve">40-73-5202     </v>
          </cell>
          <cell r="C1718" t="str">
            <v xml:space="preserve">LEGAL SERVICES                  </v>
          </cell>
          <cell r="D1718">
            <v>0</v>
          </cell>
        </row>
        <row r="1719">
          <cell r="B1719" t="str">
            <v xml:space="preserve">40-73-5237     </v>
          </cell>
          <cell r="C1719" t="str">
            <v xml:space="preserve">STREET RECONSTRUCTION           </v>
          </cell>
          <cell r="D1719">
            <v>0</v>
          </cell>
        </row>
        <row r="1722">
          <cell r="B1722" t="str">
            <v xml:space="preserve">40-81-5746     </v>
          </cell>
          <cell r="C1722" t="str">
            <v xml:space="preserve">INTEREST 2018 CAP A             </v>
          </cell>
          <cell r="D1722">
            <v>0</v>
          </cell>
        </row>
        <row r="1723">
          <cell r="B1723" t="str">
            <v xml:space="preserve">40-81-5781     </v>
          </cell>
          <cell r="C1723" t="str">
            <v xml:space="preserve">BOND ISSUANCE COSTS             </v>
          </cell>
          <cell r="D1723">
            <v>0</v>
          </cell>
        </row>
        <row r="1724">
          <cell r="B1724" t="str">
            <v xml:space="preserve">40-81-5782     </v>
          </cell>
          <cell r="C1724" t="str">
            <v xml:space="preserve">TRANSFER TO ESCROW AGENT        </v>
          </cell>
          <cell r="D1724">
            <v>0</v>
          </cell>
        </row>
        <row r="1725">
          <cell r="B1725" t="str">
            <v xml:space="preserve">40-81-5783     </v>
          </cell>
          <cell r="C1725" t="str">
            <v xml:space="preserve">DISCOUNT ON BONDS               </v>
          </cell>
          <cell r="D1725">
            <v>0</v>
          </cell>
        </row>
        <row r="1730">
          <cell r="B1730" t="str">
            <v xml:space="preserve">40-85-5401     </v>
          </cell>
          <cell r="C1730" t="str">
            <v xml:space="preserve">BUILDING                        </v>
          </cell>
          <cell r="D1730">
            <v>0</v>
          </cell>
        </row>
        <row r="1731">
          <cell r="B1731" t="str">
            <v xml:space="preserve">40-85-5403     </v>
          </cell>
          <cell r="C1731" t="str">
            <v xml:space="preserve">BUILDING IMPROVEMENTS           </v>
          </cell>
          <cell r="D1731">
            <v>0</v>
          </cell>
        </row>
        <row r="1732">
          <cell r="B1732" t="str">
            <v xml:space="preserve">40-85-5405     </v>
          </cell>
          <cell r="C1732" t="str">
            <v xml:space="preserve">LAND &amp; IMPROVEMENTS             </v>
          </cell>
          <cell r="D1732">
            <v>62750</v>
          </cell>
        </row>
        <row r="1733">
          <cell r="B1733" t="str">
            <v xml:space="preserve">40-85-5406     </v>
          </cell>
          <cell r="C1733" t="str">
            <v xml:space="preserve">SEWER IMPROVEMENTS              </v>
          </cell>
          <cell r="D1733">
            <v>0</v>
          </cell>
        </row>
        <row r="1734">
          <cell r="B1734" t="str">
            <v xml:space="preserve">40-85-5407     </v>
          </cell>
          <cell r="C1734" t="str">
            <v xml:space="preserve">AUTOMOTIVE EQUIPMENT            </v>
          </cell>
          <cell r="D1734">
            <v>0</v>
          </cell>
        </row>
        <row r="1735">
          <cell r="B1735" t="str">
            <v xml:space="preserve">40-85-5408     </v>
          </cell>
          <cell r="C1735" t="str">
            <v xml:space="preserve">PURCHASE OF EQUIPMENT           </v>
          </cell>
          <cell r="D1735">
            <v>0</v>
          </cell>
        </row>
        <row r="1736">
          <cell r="B1736" t="str">
            <v xml:space="preserve">40-85-5409     </v>
          </cell>
          <cell r="C1736" t="str">
            <v xml:space="preserve">PURCHASE OF PROPERTY            </v>
          </cell>
          <cell r="D1736">
            <v>0</v>
          </cell>
        </row>
        <row r="1737">
          <cell r="B1737" t="str">
            <v xml:space="preserve">40-85-5411     </v>
          </cell>
          <cell r="C1737" t="str">
            <v xml:space="preserve">SIDEWALK IMPROVEMENT PROJECT    </v>
          </cell>
          <cell r="D1737">
            <v>0</v>
          </cell>
        </row>
        <row r="1738">
          <cell r="B1738" t="str">
            <v xml:space="preserve">40-85-5415     </v>
          </cell>
          <cell r="C1738" t="str">
            <v xml:space="preserve">FUEL TANK SYSTEM                </v>
          </cell>
          <cell r="D1738">
            <v>0</v>
          </cell>
        </row>
        <row r="1739">
          <cell r="B1739" t="str">
            <v xml:space="preserve">40-85-5416     </v>
          </cell>
          <cell r="C1739" t="str">
            <v xml:space="preserve">TRUSTEE'S FEES                  </v>
          </cell>
          <cell r="D1739">
            <v>0</v>
          </cell>
        </row>
        <row r="1742">
          <cell r="B1742" t="str">
            <v xml:space="preserve">50-00-4004     </v>
          </cell>
          <cell r="C1742" t="str">
            <v xml:space="preserve">WATER TOWER RENTERS             </v>
          </cell>
          <cell r="D1742">
            <v>0</v>
          </cell>
        </row>
        <row r="1743">
          <cell r="B1743" t="str">
            <v xml:space="preserve">50-00-4015     </v>
          </cell>
          <cell r="C1743" t="str">
            <v>SEWER REPAIR LOAN PROGRAM RECEIP</v>
          </cell>
          <cell r="D1743">
            <v>0</v>
          </cell>
        </row>
        <row r="1744">
          <cell r="B1744" t="str">
            <v xml:space="preserve">50-00-4035     </v>
          </cell>
          <cell r="C1744" t="str">
            <v xml:space="preserve">NSF CHECK                       </v>
          </cell>
          <cell r="D1744">
            <v>0</v>
          </cell>
        </row>
        <row r="1745">
          <cell r="B1745" t="str">
            <v xml:space="preserve">50-00-4044     </v>
          </cell>
          <cell r="C1745" t="str">
            <v xml:space="preserve">PUBLIC WORKS INSPECTION         </v>
          </cell>
          <cell r="D1745">
            <v>0</v>
          </cell>
        </row>
        <row r="1746">
          <cell r="B1746" t="str">
            <v xml:space="preserve">50-00-4055     </v>
          </cell>
          <cell r="C1746" t="str">
            <v xml:space="preserve">WATER SERVICE TAPS              </v>
          </cell>
          <cell r="D1746">
            <v>0</v>
          </cell>
        </row>
        <row r="1747">
          <cell r="B1747" t="str">
            <v xml:space="preserve">50-00-4059     </v>
          </cell>
          <cell r="C1747" t="str">
            <v xml:space="preserve">NEW TURN-ON FEE                 </v>
          </cell>
          <cell r="D1747">
            <v>0</v>
          </cell>
        </row>
        <row r="1748">
          <cell r="B1748" t="str">
            <v xml:space="preserve">50-00-4062     </v>
          </cell>
          <cell r="C1748" t="str">
            <v xml:space="preserve">TURN-ON FEE                     </v>
          </cell>
          <cell r="D1748">
            <v>0</v>
          </cell>
        </row>
        <row r="1749">
          <cell r="B1749" t="str">
            <v xml:space="preserve">50-00-4064     </v>
          </cell>
          <cell r="C1749" t="str">
            <v xml:space="preserve">WATER SALES                     </v>
          </cell>
          <cell r="D1749">
            <v>232906.4</v>
          </cell>
        </row>
        <row r="1750">
          <cell r="B1750" t="str">
            <v xml:space="preserve">50-00-4065     </v>
          </cell>
          <cell r="C1750" t="str">
            <v xml:space="preserve">SEWERAGE CHARGES                </v>
          </cell>
          <cell r="D1750">
            <v>27901.21</v>
          </cell>
        </row>
        <row r="1751">
          <cell r="B1751" t="str">
            <v xml:space="preserve">50-00-4066     </v>
          </cell>
          <cell r="C1751" t="str">
            <v xml:space="preserve">PENALTIES                       </v>
          </cell>
          <cell r="D1751">
            <v>2984.85</v>
          </cell>
        </row>
        <row r="1752">
          <cell r="B1752" t="str">
            <v xml:space="preserve">50-00-4067     </v>
          </cell>
          <cell r="C1752" t="str">
            <v xml:space="preserve">WATER METER SALES               </v>
          </cell>
          <cell r="D1752">
            <v>0</v>
          </cell>
        </row>
        <row r="1753">
          <cell r="B1753" t="str">
            <v xml:space="preserve">50-00-4068     </v>
          </cell>
          <cell r="C1753" t="str">
            <v xml:space="preserve">OTHER CHARGES FOR SERVICES      </v>
          </cell>
          <cell r="D1753">
            <v>0</v>
          </cell>
        </row>
        <row r="1754">
          <cell r="B1754" t="str">
            <v xml:space="preserve">50-00-4069     </v>
          </cell>
          <cell r="C1754" t="str">
            <v xml:space="preserve">JOINT WTR COMMISSION            </v>
          </cell>
          <cell r="D1754">
            <v>0</v>
          </cell>
        </row>
        <row r="1755">
          <cell r="B1755" t="str">
            <v xml:space="preserve">50-00-4069.1   </v>
          </cell>
          <cell r="C1755" t="str">
            <v xml:space="preserve">WAGE RMBURSMNT-JOINT WTR AGENCY </v>
          </cell>
          <cell r="D1755">
            <v>0</v>
          </cell>
        </row>
        <row r="1756">
          <cell r="B1756" t="str">
            <v xml:space="preserve">50-00-4070     </v>
          </cell>
          <cell r="C1756" t="str">
            <v xml:space="preserve">INTEREST INCOME                 </v>
          </cell>
          <cell r="D1756">
            <v>0</v>
          </cell>
        </row>
        <row r="1757">
          <cell r="B1757" t="str">
            <v xml:space="preserve">50-00-4074     </v>
          </cell>
          <cell r="C1757" t="str">
            <v>INTEREST INCOME WATER TOWER TANK</v>
          </cell>
          <cell r="D1757">
            <v>0</v>
          </cell>
        </row>
        <row r="1758">
          <cell r="B1758" t="str">
            <v xml:space="preserve">50-00-4080     </v>
          </cell>
          <cell r="C1758" t="str">
            <v>REIMBURSEMENT OF VILLAGE EXPENSE</v>
          </cell>
          <cell r="D1758">
            <v>0</v>
          </cell>
        </row>
        <row r="1759">
          <cell r="B1759" t="str">
            <v xml:space="preserve">50-00-4083     </v>
          </cell>
          <cell r="C1759" t="str">
            <v xml:space="preserve">GRANT FUNDS RECIEVED            </v>
          </cell>
          <cell r="D1759">
            <v>0</v>
          </cell>
        </row>
        <row r="1760">
          <cell r="B1760" t="str">
            <v xml:space="preserve">50-00-4084     </v>
          </cell>
          <cell r="C1760" t="str">
            <v xml:space="preserve">ADMIN FEE - SHUT OFF LIST       </v>
          </cell>
          <cell r="D1760">
            <v>0</v>
          </cell>
        </row>
        <row r="1761">
          <cell r="B1761" t="str">
            <v xml:space="preserve">50-00-4085     </v>
          </cell>
          <cell r="C1761" t="str">
            <v xml:space="preserve">CROSS CONNECTION FEES           </v>
          </cell>
          <cell r="D1761">
            <v>0</v>
          </cell>
        </row>
        <row r="1762">
          <cell r="B1762" t="str">
            <v xml:space="preserve">50-00-4085.1   </v>
          </cell>
          <cell r="C1762" t="str">
            <v xml:space="preserve">CROSS CONNECTION FINES          </v>
          </cell>
          <cell r="D1762">
            <v>0</v>
          </cell>
        </row>
        <row r="1763">
          <cell r="B1763" t="str">
            <v xml:space="preserve">50-00-4086     </v>
          </cell>
          <cell r="C1763" t="str">
            <v xml:space="preserve">OPERATING TRANSFER              </v>
          </cell>
          <cell r="D1763">
            <v>0</v>
          </cell>
        </row>
        <row r="1764">
          <cell r="B1764" t="str">
            <v xml:space="preserve">50-00-4090     </v>
          </cell>
          <cell r="C1764" t="str">
            <v xml:space="preserve">MISCELLANEOUS                   </v>
          </cell>
          <cell r="D1764">
            <v>0</v>
          </cell>
        </row>
        <row r="1765">
          <cell r="B1765" t="str">
            <v xml:space="preserve">50-00-4097     </v>
          </cell>
          <cell r="C1765" t="str">
            <v xml:space="preserve">CASH - OVERAGE/SHORTAGE         </v>
          </cell>
          <cell r="D1765">
            <v>0</v>
          </cell>
        </row>
        <row r="1772">
          <cell r="B1772" t="str">
            <v xml:space="preserve">50-21-5204     </v>
          </cell>
          <cell r="C1772" t="str">
            <v xml:space="preserve">AUDIT SERVICES                  </v>
          </cell>
          <cell r="D1772">
            <v>0</v>
          </cell>
        </row>
        <row r="1773">
          <cell r="B1773" t="str">
            <v xml:space="preserve">50-21-5211     </v>
          </cell>
          <cell r="C1773" t="str">
            <v xml:space="preserve">PRINTING/BINDING                </v>
          </cell>
          <cell r="D1773">
            <v>0</v>
          </cell>
        </row>
        <row r="1774">
          <cell r="B1774" t="str">
            <v xml:space="preserve">50-21-5505     </v>
          </cell>
          <cell r="C1774" t="str">
            <v xml:space="preserve">CONTINGENCY                     </v>
          </cell>
          <cell r="D1774">
            <v>0</v>
          </cell>
        </row>
        <row r="1775">
          <cell r="B1775" t="str">
            <v xml:space="preserve">50-21-5510     </v>
          </cell>
          <cell r="C1775" t="str">
            <v xml:space="preserve">OFFICE RENT                     </v>
          </cell>
          <cell r="D1775">
            <v>0</v>
          </cell>
        </row>
        <row r="1780">
          <cell r="B1780" t="str">
            <v xml:space="preserve">50-22-5110     </v>
          </cell>
          <cell r="C1780" t="str">
            <v xml:space="preserve">ASST. COLLECTOR                 </v>
          </cell>
          <cell r="D1780">
            <v>0</v>
          </cell>
        </row>
        <row r="1781">
          <cell r="B1781" t="str">
            <v xml:space="preserve">50-22-5148     </v>
          </cell>
          <cell r="C1781" t="str">
            <v xml:space="preserve">OVERTIME                        </v>
          </cell>
          <cell r="D1781">
            <v>0</v>
          </cell>
        </row>
        <row r="1782">
          <cell r="B1782" t="str">
            <v xml:space="preserve">50-22-5188     </v>
          </cell>
          <cell r="C1782" t="str">
            <v xml:space="preserve">ADMINISTRATIVE CLERK            </v>
          </cell>
          <cell r="D1782">
            <v>0</v>
          </cell>
        </row>
        <row r="1785">
          <cell r="B1785" t="str">
            <v xml:space="preserve">50-22-5201     </v>
          </cell>
          <cell r="C1785" t="str">
            <v xml:space="preserve">PROFESSIONAL SERVICES           </v>
          </cell>
          <cell r="D1785">
            <v>0</v>
          </cell>
        </row>
        <row r="1786">
          <cell r="B1786" t="str">
            <v xml:space="preserve">50-22-5205     </v>
          </cell>
          <cell r="C1786" t="str">
            <v xml:space="preserve">TELEPHONE                       </v>
          </cell>
          <cell r="D1786">
            <v>0</v>
          </cell>
        </row>
        <row r="1787">
          <cell r="B1787" t="str">
            <v xml:space="preserve">50-22-5244     </v>
          </cell>
          <cell r="C1787" t="str">
            <v xml:space="preserve">REPAIR/MAINT - OFFICE EQUIP     </v>
          </cell>
          <cell r="D1787">
            <v>0</v>
          </cell>
        </row>
        <row r="1788">
          <cell r="B1788" t="str">
            <v xml:space="preserve">50-22-5272     </v>
          </cell>
          <cell r="C1788" t="str">
            <v xml:space="preserve">POSTAGE                         </v>
          </cell>
          <cell r="D1788">
            <v>0</v>
          </cell>
        </row>
        <row r="1791">
          <cell r="B1791" t="str">
            <v xml:space="preserve">50-22-5411     </v>
          </cell>
          <cell r="C1791" t="str">
            <v xml:space="preserve">OFFICE EQUIPMENT                </v>
          </cell>
          <cell r="D1791">
            <v>0</v>
          </cell>
        </row>
        <row r="1794">
          <cell r="B1794" t="str">
            <v xml:space="preserve">50-22-5605     </v>
          </cell>
          <cell r="C1794" t="str">
            <v xml:space="preserve">MEDICAL/DENTAL EXPENSE          </v>
          </cell>
          <cell r="D1794">
            <v>0</v>
          </cell>
        </row>
        <row r="1795">
          <cell r="B1795" t="str">
            <v xml:space="preserve">50-22-5610     </v>
          </cell>
          <cell r="C1795" t="str">
            <v xml:space="preserve">IMRF EXPENSE                    </v>
          </cell>
          <cell r="D1795">
            <v>0</v>
          </cell>
        </row>
        <row r="1796">
          <cell r="B1796" t="str">
            <v xml:space="preserve">50-22-5620     </v>
          </cell>
          <cell r="C1796" t="str">
            <v xml:space="preserve">FICA EXPENSE                    </v>
          </cell>
          <cell r="D1796">
            <v>0</v>
          </cell>
        </row>
        <row r="1797">
          <cell r="B1797" t="str">
            <v xml:space="preserve">50-22-5625     </v>
          </cell>
          <cell r="C1797" t="str">
            <v xml:space="preserve">MEDICARE                        </v>
          </cell>
          <cell r="D1797">
            <v>0</v>
          </cell>
        </row>
        <row r="1798">
          <cell r="B1798" t="str">
            <v xml:space="preserve">50-22-5630     </v>
          </cell>
          <cell r="C1798" t="str">
            <v xml:space="preserve">UNEMPLOYMENYT TAX               </v>
          </cell>
          <cell r="D1798">
            <v>0</v>
          </cell>
        </row>
        <row r="1801">
          <cell r="B1801" t="str">
            <v xml:space="preserve">50-24-5108     </v>
          </cell>
          <cell r="C1801" t="str">
            <v xml:space="preserve">COLLECTOR                       </v>
          </cell>
          <cell r="D1801">
            <v>0</v>
          </cell>
        </row>
        <row r="1802">
          <cell r="B1802" t="str">
            <v xml:space="preserve">50-24-5110     </v>
          </cell>
          <cell r="C1802" t="str">
            <v xml:space="preserve">ASSISTANT COLLECTOR             </v>
          </cell>
          <cell r="D1802">
            <v>0</v>
          </cell>
        </row>
        <row r="1803">
          <cell r="B1803" t="str">
            <v xml:space="preserve">50-24-5148     </v>
          </cell>
          <cell r="C1803" t="str">
            <v xml:space="preserve">OVERTIME                        </v>
          </cell>
          <cell r="D1803">
            <v>0</v>
          </cell>
        </row>
        <row r="1804">
          <cell r="B1804" t="str">
            <v xml:space="preserve">50-24-5188     </v>
          </cell>
          <cell r="C1804" t="str">
            <v xml:space="preserve">ADMINISTRATIVE CLERK            </v>
          </cell>
          <cell r="D1804">
            <v>0</v>
          </cell>
        </row>
        <row r="1807">
          <cell r="B1807" t="str">
            <v xml:space="preserve">50-24-5204     </v>
          </cell>
          <cell r="C1807" t="str">
            <v xml:space="preserve">AUDIT SERVICES                  </v>
          </cell>
          <cell r="D1807">
            <v>0</v>
          </cell>
        </row>
        <row r="1808">
          <cell r="B1808" t="str">
            <v xml:space="preserve">50-24-5211     </v>
          </cell>
          <cell r="C1808" t="str">
            <v xml:space="preserve">PRINTING &amp; BINDING              </v>
          </cell>
          <cell r="D1808">
            <v>0</v>
          </cell>
        </row>
        <row r="1809">
          <cell r="B1809" t="str">
            <v xml:space="preserve">50-24-5214     </v>
          </cell>
          <cell r="C1809" t="str">
            <v xml:space="preserve">INSURANCE - HOSPITALIZATION     </v>
          </cell>
          <cell r="D1809">
            <v>0</v>
          </cell>
        </row>
        <row r="1810">
          <cell r="B1810" t="str">
            <v xml:space="preserve">50-24-5215     </v>
          </cell>
          <cell r="C1810" t="str">
            <v xml:space="preserve">INSURANCE - LIFE                </v>
          </cell>
          <cell r="D1810">
            <v>0</v>
          </cell>
        </row>
        <row r="1811">
          <cell r="B1811" t="str">
            <v xml:space="preserve">50-24-5220     </v>
          </cell>
          <cell r="C1811" t="str">
            <v xml:space="preserve">BAD DEBT - WATER ACCTS          </v>
          </cell>
          <cell r="D1811">
            <v>0</v>
          </cell>
        </row>
        <row r="1812">
          <cell r="B1812" t="str">
            <v xml:space="preserve">50-24-5272     </v>
          </cell>
          <cell r="C1812" t="str">
            <v xml:space="preserve">POSTAGE                         </v>
          </cell>
          <cell r="D1812">
            <v>1029.02</v>
          </cell>
        </row>
        <row r="1813">
          <cell r="B1813" t="str">
            <v xml:space="preserve">50-24-5273     </v>
          </cell>
          <cell r="C1813" t="str">
            <v xml:space="preserve">ROOSEVELT/19TH NEW WATER MAIN   </v>
          </cell>
          <cell r="D1813">
            <v>0</v>
          </cell>
        </row>
        <row r="1816">
          <cell r="B1816" t="str">
            <v xml:space="preserve">50-24-5313     </v>
          </cell>
          <cell r="C1816" t="str">
            <v xml:space="preserve">SUPPLIES - WATER BILL FORMS     </v>
          </cell>
          <cell r="D1816">
            <v>0</v>
          </cell>
        </row>
        <row r="1817">
          <cell r="B1817" t="str">
            <v xml:space="preserve">50-24-5316     </v>
          </cell>
          <cell r="C1817" t="str">
            <v xml:space="preserve">OFFICE SUPPLIES                 </v>
          </cell>
          <cell r="D1817">
            <v>0</v>
          </cell>
        </row>
        <row r="1820">
          <cell r="B1820" t="str">
            <v xml:space="preserve">50-24-5413     </v>
          </cell>
          <cell r="C1820" t="str">
            <v xml:space="preserve">COMPUTER HARDWAR/SOFTWARE       </v>
          </cell>
          <cell r="D1820">
            <v>0</v>
          </cell>
        </row>
        <row r="1823">
          <cell r="B1823" t="str">
            <v xml:space="preserve">50-24-5505     </v>
          </cell>
          <cell r="C1823" t="str">
            <v xml:space="preserve">CONTINGENCY                     </v>
          </cell>
          <cell r="D1823">
            <v>0</v>
          </cell>
        </row>
        <row r="1824">
          <cell r="B1824" t="str">
            <v xml:space="preserve">50-24-5510     </v>
          </cell>
          <cell r="C1824" t="str">
            <v xml:space="preserve">OFFICE RENT                     </v>
          </cell>
          <cell r="D1824">
            <v>0</v>
          </cell>
        </row>
        <row r="1827">
          <cell r="B1827" t="str">
            <v xml:space="preserve">50-24-5605     </v>
          </cell>
          <cell r="C1827" t="str">
            <v xml:space="preserve">MEDICAL INSURANCE               </v>
          </cell>
          <cell r="D1827">
            <v>0</v>
          </cell>
        </row>
        <row r="1828">
          <cell r="B1828" t="str">
            <v xml:space="preserve">50-24-5610     </v>
          </cell>
          <cell r="C1828" t="str">
            <v xml:space="preserve">IMRF EXPENDITURES               </v>
          </cell>
          <cell r="D1828">
            <v>0</v>
          </cell>
        </row>
        <row r="1829">
          <cell r="B1829" t="str">
            <v xml:space="preserve">50-24-5615     </v>
          </cell>
          <cell r="C1829" t="str">
            <v xml:space="preserve">WORKERS COMPENSATION            </v>
          </cell>
          <cell r="D1829">
            <v>0</v>
          </cell>
        </row>
        <row r="1830">
          <cell r="B1830" t="str">
            <v xml:space="preserve">50-24-5620     </v>
          </cell>
          <cell r="C1830" t="str">
            <v xml:space="preserve">SOCIAL SECURITY TAX             </v>
          </cell>
          <cell r="D1830">
            <v>0</v>
          </cell>
        </row>
        <row r="1833">
          <cell r="B1833" t="str">
            <v xml:space="preserve">50-24-6810     </v>
          </cell>
          <cell r="C1833" t="str">
            <v xml:space="preserve">COST OF WATER PURCHASED         </v>
          </cell>
          <cell r="D1833">
            <v>0</v>
          </cell>
        </row>
        <row r="1838">
          <cell r="B1838" t="str">
            <v xml:space="preserve">50-30-5148     </v>
          </cell>
          <cell r="C1838" t="str">
            <v xml:space="preserve">OVERTIME                        </v>
          </cell>
          <cell r="D1838">
            <v>0</v>
          </cell>
        </row>
        <row r="1839">
          <cell r="B1839" t="str">
            <v xml:space="preserve">50-30-5188     </v>
          </cell>
          <cell r="C1839" t="str">
            <v xml:space="preserve">ADMINISTRATIVE CLERK            </v>
          </cell>
          <cell r="D1839">
            <v>0</v>
          </cell>
        </row>
        <row r="1840">
          <cell r="B1840" t="str">
            <v xml:space="preserve">50-30-5188.1   </v>
          </cell>
          <cell r="C1840" t="str">
            <v xml:space="preserve">ADMIN CLERK - SICK TIME OFF     </v>
          </cell>
          <cell r="D1840">
            <v>0</v>
          </cell>
        </row>
        <row r="1841">
          <cell r="B1841" t="str">
            <v xml:space="preserve">50-30-5188.2   </v>
          </cell>
          <cell r="C1841" t="str">
            <v xml:space="preserve">ADMIN CLERK - VACATION          </v>
          </cell>
          <cell r="D1841">
            <v>0</v>
          </cell>
        </row>
        <row r="1842">
          <cell r="B1842" t="str">
            <v xml:space="preserve">50-30-5188.3   </v>
          </cell>
          <cell r="C1842" t="str">
            <v xml:space="preserve">ADMIN CLERK - PERSONAL TIME OFF </v>
          </cell>
          <cell r="D1842">
            <v>0</v>
          </cell>
        </row>
        <row r="1843">
          <cell r="B1843" t="str">
            <v xml:space="preserve">50-30-5188.4   </v>
          </cell>
          <cell r="C1843" t="str">
            <v xml:space="preserve">ADMIN CLERK - HOLIDAY           </v>
          </cell>
          <cell r="D1843">
            <v>0</v>
          </cell>
        </row>
        <row r="1846">
          <cell r="B1846" t="str">
            <v xml:space="preserve">50-30-5201     </v>
          </cell>
          <cell r="C1846" t="str">
            <v xml:space="preserve">PROFESSIONAL SERVICES           </v>
          </cell>
          <cell r="D1846">
            <v>0</v>
          </cell>
        </row>
        <row r="1847">
          <cell r="B1847" t="str">
            <v xml:space="preserve">50-30-5205     </v>
          </cell>
          <cell r="C1847" t="str">
            <v xml:space="preserve">TELEPHONE                       </v>
          </cell>
          <cell r="D1847">
            <v>0</v>
          </cell>
        </row>
        <row r="1848">
          <cell r="B1848" t="str">
            <v xml:space="preserve">50-30-5244     </v>
          </cell>
          <cell r="C1848" t="str">
            <v xml:space="preserve">R &amp; M - OFFICE EQUIPMENT        </v>
          </cell>
          <cell r="D1848">
            <v>0</v>
          </cell>
        </row>
        <row r="1849">
          <cell r="B1849" t="str">
            <v xml:space="preserve">50-30-5272     </v>
          </cell>
          <cell r="C1849" t="str">
            <v xml:space="preserve">POSTAGE                         </v>
          </cell>
          <cell r="D1849">
            <v>0</v>
          </cell>
        </row>
        <row r="1852">
          <cell r="B1852" t="str">
            <v xml:space="preserve">50-30-5411     </v>
          </cell>
          <cell r="C1852" t="str">
            <v xml:space="preserve">OFFICE EQUIPMENT                </v>
          </cell>
          <cell r="D1852">
            <v>0</v>
          </cell>
        </row>
        <row r="1855">
          <cell r="B1855" t="str">
            <v xml:space="preserve">50-30-5605     </v>
          </cell>
          <cell r="C1855" t="str">
            <v xml:space="preserve">MEDICAL/DENTAL EXPENSE          </v>
          </cell>
          <cell r="D1855">
            <v>0</v>
          </cell>
        </row>
        <row r="1856">
          <cell r="B1856" t="str">
            <v xml:space="preserve">50-30-5610     </v>
          </cell>
          <cell r="C1856" t="str">
            <v xml:space="preserve">IMRF EXPENSE                    </v>
          </cell>
          <cell r="D1856">
            <v>0</v>
          </cell>
        </row>
        <row r="1857">
          <cell r="B1857" t="str">
            <v xml:space="preserve">50-30-5620     </v>
          </cell>
          <cell r="C1857" t="str">
            <v xml:space="preserve">FICA EXPENSE                    </v>
          </cell>
          <cell r="D1857">
            <v>0</v>
          </cell>
        </row>
        <row r="1858">
          <cell r="B1858" t="str">
            <v xml:space="preserve">50-30-5625     </v>
          </cell>
          <cell r="C1858" t="str">
            <v xml:space="preserve">MEDICARE                        </v>
          </cell>
          <cell r="D1858">
            <v>0</v>
          </cell>
        </row>
        <row r="1859">
          <cell r="B1859" t="str">
            <v xml:space="preserve">50-30-5630     </v>
          </cell>
          <cell r="C1859" t="str">
            <v xml:space="preserve">UNEMPLOYMENYT TAX               </v>
          </cell>
          <cell r="D1859">
            <v>0</v>
          </cell>
        </row>
        <row r="1862">
          <cell r="B1862" t="str">
            <v xml:space="preserve">50-75-5610     </v>
          </cell>
          <cell r="C1862" t="str">
            <v xml:space="preserve">IMRF EXPENDITURES               </v>
          </cell>
          <cell r="D1862">
            <v>0</v>
          </cell>
        </row>
        <row r="1863">
          <cell r="B1863" t="str">
            <v xml:space="preserve">50-75-5620     </v>
          </cell>
          <cell r="C1863" t="str">
            <v xml:space="preserve">SOCIAL SECURITY TAX             </v>
          </cell>
          <cell r="D1863">
            <v>0</v>
          </cell>
        </row>
        <row r="1864">
          <cell r="B1864" t="str">
            <v xml:space="preserve">50-75-5625     </v>
          </cell>
          <cell r="C1864" t="str">
            <v xml:space="preserve">MEDICARE                        </v>
          </cell>
          <cell r="D1864">
            <v>0</v>
          </cell>
        </row>
        <row r="1865">
          <cell r="B1865" t="str">
            <v xml:space="preserve">50-75-5630     </v>
          </cell>
          <cell r="C1865" t="str">
            <v xml:space="preserve">UNEMPLOYMENT TAX                </v>
          </cell>
          <cell r="D1865">
            <v>0</v>
          </cell>
        </row>
        <row r="1870">
          <cell r="B1870" t="str">
            <v xml:space="preserve">50-76-5148     </v>
          </cell>
          <cell r="C1870" t="str">
            <v xml:space="preserve">OVERTIME                        </v>
          </cell>
          <cell r="D1870">
            <v>0</v>
          </cell>
        </row>
        <row r="1871">
          <cell r="B1871" t="str">
            <v xml:space="preserve">50-76-5159     </v>
          </cell>
          <cell r="C1871" t="str">
            <v xml:space="preserve">SEASONAL EMPLOYEES              </v>
          </cell>
          <cell r="D1871">
            <v>0</v>
          </cell>
        </row>
        <row r="1872">
          <cell r="B1872" t="str">
            <v xml:space="preserve">50-76-5164     </v>
          </cell>
          <cell r="C1872" t="str">
            <v xml:space="preserve">MECHANIC                        </v>
          </cell>
          <cell r="D1872">
            <v>0</v>
          </cell>
        </row>
        <row r="1873">
          <cell r="B1873" t="str">
            <v xml:space="preserve">50-76-5164.1   </v>
          </cell>
          <cell r="C1873" t="str">
            <v xml:space="preserve">MECHANIC - SICK TIME OFF        </v>
          </cell>
          <cell r="D1873">
            <v>0</v>
          </cell>
        </row>
        <row r="1874">
          <cell r="B1874" t="str">
            <v xml:space="preserve">50-76-5164.2   </v>
          </cell>
          <cell r="C1874" t="str">
            <v xml:space="preserve">MECHANIC - VACATION             </v>
          </cell>
          <cell r="D1874">
            <v>0</v>
          </cell>
        </row>
        <row r="1875">
          <cell r="B1875" t="str">
            <v xml:space="preserve">50-76-5164.3   </v>
          </cell>
          <cell r="C1875" t="str">
            <v xml:space="preserve">MECHANIC - PERSONAL TIME OFF    </v>
          </cell>
          <cell r="D1875">
            <v>0</v>
          </cell>
        </row>
        <row r="1876">
          <cell r="B1876" t="str">
            <v xml:space="preserve">50-76-5164.4   </v>
          </cell>
          <cell r="C1876" t="str">
            <v xml:space="preserve">MECHANIC - HOLIDAY              </v>
          </cell>
          <cell r="D1876">
            <v>0</v>
          </cell>
        </row>
        <row r="1877">
          <cell r="B1877" t="str">
            <v xml:space="preserve">50-76-5164.5   </v>
          </cell>
          <cell r="C1877" t="str">
            <v xml:space="preserve">MECHANIC - COMP TIME            </v>
          </cell>
          <cell r="D1877">
            <v>0</v>
          </cell>
        </row>
        <row r="1878">
          <cell r="B1878" t="str">
            <v xml:space="preserve">50-76-5165     </v>
          </cell>
          <cell r="C1878" t="str">
            <v xml:space="preserve">DIRECTOR OF PUBLIC WORKS        </v>
          </cell>
          <cell r="D1878">
            <v>4116.66</v>
          </cell>
        </row>
        <row r="1879">
          <cell r="B1879" t="str">
            <v xml:space="preserve">50-76-5166     </v>
          </cell>
          <cell r="C1879" t="str">
            <v xml:space="preserve">FOREMAN                         </v>
          </cell>
          <cell r="D1879">
            <v>0</v>
          </cell>
        </row>
        <row r="1880">
          <cell r="B1880" t="str">
            <v xml:space="preserve">50-76-5170     </v>
          </cell>
          <cell r="C1880" t="str">
            <v xml:space="preserve">WAGES, PW EMPLOYEES             </v>
          </cell>
          <cell r="D1880">
            <v>0</v>
          </cell>
        </row>
        <row r="1881">
          <cell r="B1881" t="str">
            <v xml:space="preserve">50-76-5170.1   </v>
          </cell>
          <cell r="C1881" t="str">
            <v xml:space="preserve">WAGES PW - SICK TIME OFF        </v>
          </cell>
          <cell r="D1881">
            <v>0</v>
          </cell>
        </row>
        <row r="1882">
          <cell r="B1882" t="str">
            <v xml:space="preserve">50-76-5170.2   </v>
          </cell>
          <cell r="C1882" t="str">
            <v xml:space="preserve">WAGES PW - VACATION             </v>
          </cell>
          <cell r="D1882">
            <v>0</v>
          </cell>
        </row>
        <row r="1883">
          <cell r="B1883" t="str">
            <v xml:space="preserve">50-76-5170.3   </v>
          </cell>
          <cell r="C1883" t="str">
            <v xml:space="preserve">WAGES PW - PERSONAL TIME OFF    </v>
          </cell>
          <cell r="D1883">
            <v>0</v>
          </cell>
        </row>
        <row r="1884">
          <cell r="B1884" t="str">
            <v xml:space="preserve">50-76-5170.4   </v>
          </cell>
          <cell r="C1884" t="str">
            <v xml:space="preserve">WAGES PW - HOLIDAY              </v>
          </cell>
          <cell r="D1884">
            <v>0</v>
          </cell>
        </row>
        <row r="1885">
          <cell r="B1885" t="str">
            <v xml:space="preserve">50-76-5170.5   </v>
          </cell>
          <cell r="C1885" t="str">
            <v xml:space="preserve">WAGES PW - COMP TIME            </v>
          </cell>
          <cell r="D1885">
            <v>0</v>
          </cell>
        </row>
        <row r="1886">
          <cell r="B1886" t="str">
            <v xml:space="preserve">50-76-5171     </v>
          </cell>
          <cell r="C1886" t="str">
            <v xml:space="preserve">WAGES, OFFICE EMPLOYEES         </v>
          </cell>
          <cell r="D1886">
            <v>0</v>
          </cell>
        </row>
        <row r="1887">
          <cell r="B1887" t="str">
            <v xml:space="preserve">50-76-5173     </v>
          </cell>
          <cell r="C1887" t="str">
            <v xml:space="preserve">WAGES, METER READERS            </v>
          </cell>
          <cell r="D1887">
            <v>0</v>
          </cell>
        </row>
        <row r="1888">
          <cell r="B1888" t="str">
            <v xml:space="preserve">50-76-5175     </v>
          </cell>
          <cell r="C1888" t="str">
            <v xml:space="preserve">WATER DEPT. - RETROACTIVE PAY   </v>
          </cell>
          <cell r="D1888">
            <v>0</v>
          </cell>
        </row>
        <row r="1889">
          <cell r="B1889" t="str">
            <v xml:space="preserve">50-76-5188     </v>
          </cell>
          <cell r="C1889" t="str">
            <v xml:space="preserve">ADMINISTRATIVE CLERK            </v>
          </cell>
          <cell r="D1889">
            <v>0</v>
          </cell>
        </row>
        <row r="1892">
          <cell r="B1892" t="str">
            <v xml:space="preserve">50-76-5201     </v>
          </cell>
          <cell r="C1892" t="str">
            <v xml:space="preserve">PROFESSIONAL SERVICES           </v>
          </cell>
          <cell r="D1892">
            <v>46000</v>
          </cell>
        </row>
        <row r="1893">
          <cell r="B1893" t="str">
            <v xml:space="preserve">50-76-5202     </v>
          </cell>
          <cell r="C1893" t="str">
            <v xml:space="preserve">LEGAL SERVICES                  </v>
          </cell>
          <cell r="D1893">
            <v>0</v>
          </cell>
        </row>
        <row r="1894">
          <cell r="B1894" t="str">
            <v xml:space="preserve">50-76-5203     </v>
          </cell>
          <cell r="C1894" t="str">
            <v xml:space="preserve">CC INSPECTION SVS               </v>
          </cell>
          <cell r="D1894">
            <v>0</v>
          </cell>
        </row>
        <row r="1895">
          <cell r="B1895" t="str">
            <v xml:space="preserve">50-76-5204     </v>
          </cell>
          <cell r="C1895" t="str">
            <v xml:space="preserve">AUDIT SERVICES                  </v>
          </cell>
          <cell r="D1895">
            <v>0</v>
          </cell>
        </row>
        <row r="1896">
          <cell r="B1896" t="str">
            <v xml:space="preserve">50-76-5205     </v>
          </cell>
          <cell r="C1896" t="str">
            <v xml:space="preserve">TELEPHONE                       </v>
          </cell>
          <cell r="D1896">
            <v>0</v>
          </cell>
        </row>
        <row r="1897">
          <cell r="B1897" t="str">
            <v xml:space="preserve">50-76-5217     </v>
          </cell>
          <cell r="C1897" t="str">
            <v xml:space="preserve">LIABILITY INSURANCE             </v>
          </cell>
          <cell r="D1897">
            <v>0</v>
          </cell>
        </row>
        <row r="1898">
          <cell r="B1898" t="str">
            <v xml:space="preserve">50-76-5218     </v>
          </cell>
          <cell r="C1898" t="str">
            <v xml:space="preserve">VEHICLE INSURANCE               </v>
          </cell>
          <cell r="D1898">
            <v>0</v>
          </cell>
        </row>
        <row r="1899">
          <cell r="B1899" t="str">
            <v xml:space="preserve">50-76-5219     </v>
          </cell>
          <cell r="C1899" t="str">
            <v xml:space="preserve">WORKMANS COMPENSATION INSURANCE </v>
          </cell>
          <cell r="D1899">
            <v>0</v>
          </cell>
        </row>
        <row r="1900">
          <cell r="B1900" t="str">
            <v xml:space="preserve">50-76-5226     </v>
          </cell>
          <cell r="C1900" t="str">
            <v xml:space="preserve">J.U.L.I.E.                      </v>
          </cell>
          <cell r="D1900">
            <v>0</v>
          </cell>
        </row>
        <row r="1901">
          <cell r="B1901" t="str">
            <v xml:space="preserve">50-76-5249     </v>
          </cell>
          <cell r="C1901" t="str">
            <v xml:space="preserve">MOTOR EQUIP - CONTRACT LABOR    </v>
          </cell>
          <cell r="D1901">
            <v>0</v>
          </cell>
        </row>
        <row r="1902">
          <cell r="B1902" t="str">
            <v xml:space="preserve">50-76-5250     </v>
          </cell>
          <cell r="C1902" t="str">
            <v xml:space="preserve">50-50 FLOOD CONTROL ASSISTANCE  </v>
          </cell>
          <cell r="D1902">
            <v>0</v>
          </cell>
        </row>
        <row r="1903">
          <cell r="B1903" t="str">
            <v xml:space="preserve">50-76-5253     </v>
          </cell>
          <cell r="C1903" t="str">
            <v xml:space="preserve">SEMINARS, MTGS &amp; CONF.          </v>
          </cell>
          <cell r="D1903">
            <v>0</v>
          </cell>
        </row>
        <row r="1904">
          <cell r="B1904" t="str">
            <v xml:space="preserve">50-76-5267     </v>
          </cell>
          <cell r="C1904" t="str">
            <v xml:space="preserve">RENTAL - EQUIPMENT              </v>
          </cell>
          <cell r="D1904">
            <v>0</v>
          </cell>
        </row>
        <row r="1905">
          <cell r="B1905" t="str">
            <v xml:space="preserve">50-76-5273     </v>
          </cell>
          <cell r="C1905" t="str">
            <v xml:space="preserve">LEAK DETECTION SERVICE          </v>
          </cell>
          <cell r="D1905">
            <v>0</v>
          </cell>
        </row>
        <row r="1906">
          <cell r="B1906" t="str">
            <v xml:space="preserve">50-76-5275     </v>
          </cell>
          <cell r="C1906" t="str">
            <v xml:space="preserve">EMPLOYEE HEALTH CARE PLAN       </v>
          </cell>
          <cell r="D1906">
            <v>0</v>
          </cell>
        </row>
        <row r="1907">
          <cell r="B1907" t="str">
            <v xml:space="preserve">50-76-5276     </v>
          </cell>
          <cell r="C1907" t="str">
            <v xml:space="preserve">PAINT HYDRANTS                  </v>
          </cell>
          <cell r="D1907">
            <v>0</v>
          </cell>
        </row>
        <row r="1908">
          <cell r="B1908" t="str">
            <v xml:space="preserve">50-76-5279     </v>
          </cell>
          <cell r="C1908" t="str">
            <v xml:space="preserve">ELECTRIC POWER                  </v>
          </cell>
          <cell r="D1908">
            <v>0</v>
          </cell>
        </row>
        <row r="1909">
          <cell r="B1909" t="str">
            <v xml:space="preserve">50-76-5284     </v>
          </cell>
          <cell r="C1909" t="str">
            <v xml:space="preserve">CONTRACTUAL LABOR - WATER DEPT. </v>
          </cell>
          <cell r="D1909">
            <v>0</v>
          </cell>
        </row>
        <row r="1910">
          <cell r="B1910" t="str">
            <v xml:space="preserve">50-76-5287     </v>
          </cell>
          <cell r="C1910" t="str">
            <v xml:space="preserve">GAS FOR HEATING                 </v>
          </cell>
          <cell r="D1910">
            <v>1563.66</v>
          </cell>
        </row>
        <row r="1911">
          <cell r="B1911" t="str">
            <v xml:space="preserve">50-76-5289     </v>
          </cell>
          <cell r="C1911" t="str">
            <v xml:space="preserve">DUMPING FEES - CONTRACTOR       </v>
          </cell>
          <cell r="D1911">
            <v>0</v>
          </cell>
        </row>
        <row r="1914">
          <cell r="B1914" t="str">
            <v xml:space="preserve">50-76-5302     </v>
          </cell>
          <cell r="C1914" t="str">
            <v xml:space="preserve">GAS &amp; OIL                       </v>
          </cell>
          <cell r="D1914">
            <v>1901.19</v>
          </cell>
        </row>
        <row r="1915">
          <cell r="B1915" t="str">
            <v xml:space="preserve">50-76-5315     </v>
          </cell>
          <cell r="C1915" t="str">
            <v xml:space="preserve">POSTAGE                         </v>
          </cell>
          <cell r="D1915">
            <v>0</v>
          </cell>
        </row>
        <row r="1916">
          <cell r="B1916" t="str">
            <v xml:space="preserve">50-76-5326     </v>
          </cell>
          <cell r="C1916" t="str">
            <v xml:space="preserve">SUPPLIES - TOOLS                </v>
          </cell>
          <cell r="D1916">
            <v>0</v>
          </cell>
        </row>
        <row r="1917">
          <cell r="B1917" t="str">
            <v xml:space="preserve">50-76-5350     </v>
          </cell>
          <cell r="C1917" t="str">
            <v xml:space="preserve">R&amp;M MOTOR EQUIPMENT             </v>
          </cell>
          <cell r="D1917">
            <v>0</v>
          </cell>
        </row>
        <row r="1918">
          <cell r="B1918" t="str">
            <v xml:space="preserve">50-76-5375     </v>
          </cell>
          <cell r="C1918" t="str">
            <v xml:space="preserve">PURCHASES - WATER METERS        </v>
          </cell>
          <cell r="D1918">
            <v>0</v>
          </cell>
        </row>
        <row r="1919">
          <cell r="B1919" t="str">
            <v xml:space="preserve">50-76-5377     </v>
          </cell>
          <cell r="C1919" t="str">
            <v xml:space="preserve">PURCHASES - HYDRANT             </v>
          </cell>
          <cell r="D1919">
            <v>0</v>
          </cell>
        </row>
        <row r="1922">
          <cell r="B1922" t="str">
            <v xml:space="preserve">50-76-5407     </v>
          </cell>
          <cell r="C1922" t="str">
            <v xml:space="preserve">AUTOMOTIVE EQUIPMENT            </v>
          </cell>
          <cell r="D1922">
            <v>0</v>
          </cell>
        </row>
        <row r="1923">
          <cell r="B1923" t="str">
            <v xml:space="preserve">50-76-5409     </v>
          </cell>
          <cell r="C1923" t="str">
            <v xml:space="preserve">MACHINERY/EQUIPMENT             </v>
          </cell>
          <cell r="D1923">
            <v>363.56</v>
          </cell>
        </row>
        <row r="1924">
          <cell r="B1924" t="str">
            <v xml:space="preserve">50-76-5438     </v>
          </cell>
          <cell r="C1924" t="str">
            <v xml:space="preserve">HYDRAULIC FROST BREAKER         </v>
          </cell>
          <cell r="D1924">
            <v>0</v>
          </cell>
        </row>
        <row r="1925">
          <cell r="B1925" t="str">
            <v xml:space="preserve">50-76-5450     </v>
          </cell>
          <cell r="C1925" t="str">
            <v xml:space="preserve">EMERGENCY WATER MAIN            </v>
          </cell>
          <cell r="D1925">
            <v>24251</v>
          </cell>
        </row>
        <row r="1926">
          <cell r="B1926" t="str">
            <v xml:space="preserve">50-76-5451     </v>
          </cell>
          <cell r="C1926" t="str">
            <v>CROSS CONNECTION CNTRL ORDINANCE</v>
          </cell>
          <cell r="D1926">
            <v>0</v>
          </cell>
        </row>
        <row r="1927">
          <cell r="B1927" t="str">
            <v xml:space="preserve">50-76-5452     </v>
          </cell>
          <cell r="C1927" t="str">
            <v xml:space="preserve">RECONSTRUCTION-SEWER SYSTEM     </v>
          </cell>
          <cell r="D1927">
            <v>0</v>
          </cell>
        </row>
        <row r="1928">
          <cell r="B1928" t="str">
            <v xml:space="preserve">50-76-5453     </v>
          </cell>
          <cell r="C1928" t="str">
            <v xml:space="preserve">IMPROVEMENTS-WATER MAIN         </v>
          </cell>
          <cell r="D1928">
            <v>0</v>
          </cell>
        </row>
        <row r="1929">
          <cell r="B1929" t="str">
            <v xml:space="preserve">50-76-5454     </v>
          </cell>
          <cell r="C1929" t="str">
            <v>EQUIPMENT 2 PUMP/HOSE          "</v>
          </cell>
          <cell r="D1929">
            <v>0</v>
          </cell>
        </row>
        <row r="1930">
          <cell r="B1930" t="str">
            <v xml:space="preserve">50-76-5455     </v>
          </cell>
          <cell r="C1930" t="str">
            <v xml:space="preserve">VEHICLES                        </v>
          </cell>
          <cell r="D1930">
            <v>0</v>
          </cell>
        </row>
        <row r="1933">
          <cell r="B1933" t="str">
            <v xml:space="preserve">50-76-5505     </v>
          </cell>
          <cell r="C1933" t="str">
            <v xml:space="preserve">CONTINGENCY                     </v>
          </cell>
          <cell r="D1933">
            <v>0</v>
          </cell>
        </row>
        <row r="1934">
          <cell r="B1934" t="str">
            <v xml:space="preserve">50-76-5510     </v>
          </cell>
          <cell r="C1934" t="str">
            <v xml:space="preserve">OFFICE RENT                     </v>
          </cell>
          <cell r="D1934">
            <v>0</v>
          </cell>
        </row>
        <row r="1937">
          <cell r="B1937" t="str">
            <v xml:space="preserve">50-76-5605     </v>
          </cell>
          <cell r="C1937" t="str">
            <v xml:space="preserve">MEDICAL INSURANCE               </v>
          </cell>
          <cell r="D1937">
            <v>0</v>
          </cell>
        </row>
        <row r="1938">
          <cell r="B1938" t="str">
            <v xml:space="preserve">50-76-5610     </v>
          </cell>
          <cell r="C1938" t="str">
            <v xml:space="preserve">IMRF EXPENDITURES               </v>
          </cell>
          <cell r="D1938">
            <v>0</v>
          </cell>
        </row>
        <row r="1939">
          <cell r="B1939" t="str">
            <v xml:space="preserve">50-76-5615     </v>
          </cell>
          <cell r="C1939" t="str">
            <v xml:space="preserve">WORKER'S COMPENSATION           </v>
          </cell>
          <cell r="D1939">
            <v>0</v>
          </cell>
        </row>
        <row r="1940">
          <cell r="B1940" t="str">
            <v xml:space="preserve">50-76-5620     </v>
          </cell>
          <cell r="C1940" t="str">
            <v xml:space="preserve">SOCIAL SECURITY TAX             </v>
          </cell>
          <cell r="D1940">
            <v>0</v>
          </cell>
        </row>
        <row r="1941">
          <cell r="B1941" t="str">
            <v xml:space="preserve">50-76-5625     </v>
          </cell>
          <cell r="C1941" t="str">
            <v xml:space="preserve">MEDICARE                        </v>
          </cell>
          <cell r="D1941">
            <v>0</v>
          </cell>
        </row>
        <row r="1942">
          <cell r="B1942" t="str">
            <v xml:space="preserve">50-76-5630     </v>
          </cell>
          <cell r="C1942" t="str">
            <v xml:space="preserve">UNEMPLOYMENT TAX                </v>
          </cell>
          <cell r="D1942">
            <v>0</v>
          </cell>
        </row>
        <row r="1943">
          <cell r="B1943" t="str">
            <v xml:space="preserve">50-76-5660     </v>
          </cell>
          <cell r="C1943" t="str">
            <v xml:space="preserve">OPEB EXPENSE                    </v>
          </cell>
          <cell r="D1943">
            <v>0</v>
          </cell>
        </row>
        <row r="1944">
          <cell r="B1944" t="str">
            <v xml:space="preserve">50-76-5665     </v>
          </cell>
          <cell r="C1944" t="str">
            <v xml:space="preserve">IMRF PEN EXPENSE                </v>
          </cell>
          <cell r="D1944">
            <v>0</v>
          </cell>
        </row>
        <row r="1947">
          <cell r="B1947" t="str">
            <v xml:space="preserve">50-76-6810     </v>
          </cell>
          <cell r="C1947" t="str">
            <v xml:space="preserve">COST OF WATER PURCHASED         </v>
          </cell>
          <cell r="D1947">
            <v>382549.59</v>
          </cell>
        </row>
        <row r="1950">
          <cell r="B1950" t="str">
            <v xml:space="preserve">50-76-6827     </v>
          </cell>
          <cell r="C1950" t="str">
            <v xml:space="preserve">REPAIR/MAINT - MAINS            </v>
          </cell>
          <cell r="D1950">
            <v>2027.16</v>
          </cell>
        </row>
        <row r="1951">
          <cell r="B1951" t="str">
            <v xml:space="preserve">50-76-6829     </v>
          </cell>
          <cell r="C1951" t="str">
            <v xml:space="preserve">REPAIR/MAINT - METERS           </v>
          </cell>
          <cell r="D1951">
            <v>0</v>
          </cell>
        </row>
        <row r="1952">
          <cell r="B1952" t="str">
            <v xml:space="preserve">50-76-6830     </v>
          </cell>
          <cell r="C1952" t="str">
            <v xml:space="preserve">REPAIR/MAINT - METER PARTS      </v>
          </cell>
          <cell r="D1952">
            <v>6177.58</v>
          </cell>
        </row>
        <row r="1953">
          <cell r="B1953" t="str">
            <v xml:space="preserve">50-76-6831     </v>
          </cell>
          <cell r="C1953" t="str">
            <v xml:space="preserve">REPAIR/MAINT - HYDRANTS         </v>
          </cell>
          <cell r="D1953">
            <v>0</v>
          </cell>
        </row>
        <row r="1954">
          <cell r="B1954" t="str">
            <v xml:space="preserve">50-76-6833     </v>
          </cell>
          <cell r="C1954" t="str">
            <v xml:space="preserve">REPAIR/MAINT - WATER TANK       </v>
          </cell>
          <cell r="D1954">
            <v>0</v>
          </cell>
        </row>
        <row r="1955">
          <cell r="B1955" t="str">
            <v xml:space="preserve">50-76-6835     </v>
          </cell>
          <cell r="C1955" t="str">
            <v xml:space="preserve">ALARM SYSTEM                    </v>
          </cell>
          <cell r="D1955">
            <v>0</v>
          </cell>
        </row>
        <row r="1956">
          <cell r="B1956" t="str">
            <v xml:space="preserve">50-76-6840     </v>
          </cell>
          <cell r="C1956" t="str">
            <v xml:space="preserve">IEPA-NPDES PERMIT               </v>
          </cell>
          <cell r="D1956">
            <v>0</v>
          </cell>
        </row>
        <row r="1959">
          <cell r="B1959" t="str">
            <v xml:space="preserve">50-76-7455     </v>
          </cell>
          <cell r="C1959" t="str">
            <v xml:space="preserve">VEHICLES                        </v>
          </cell>
          <cell r="D1959">
            <v>0</v>
          </cell>
        </row>
        <row r="1964">
          <cell r="B1964" t="str">
            <v xml:space="preserve">50-77-5148     </v>
          </cell>
          <cell r="C1964" t="str">
            <v xml:space="preserve">OVERTIME - JOINT WTR COMMISS    </v>
          </cell>
          <cell r="D1964">
            <v>0</v>
          </cell>
        </row>
        <row r="1965">
          <cell r="B1965" t="str">
            <v xml:space="preserve">50-77-5185     </v>
          </cell>
          <cell r="C1965" t="str">
            <v xml:space="preserve">SUPERVISOR OF WATER             </v>
          </cell>
          <cell r="D1965">
            <v>0</v>
          </cell>
        </row>
        <row r="1966">
          <cell r="B1966" t="str">
            <v xml:space="preserve">50-77-5185.1   </v>
          </cell>
          <cell r="C1966" t="str">
            <v xml:space="preserve">SUPERINTENANT - SICK TIME OFF   </v>
          </cell>
          <cell r="D1966">
            <v>0</v>
          </cell>
        </row>
        <row r="1967">
          <cell r="B1967" t="str">
            <v xml:space="preserve">50-77-5185.2   </v>
          </cell>
          <cell r="C1967" t="str">
            <v xml:space="preserve">SUPERINTENANT - VACATION        </v>
          </cell>
          <cell r="D1967">
            <v>0</v>
          </cell>
        </row>
        <row r="1968">
          <cell r="B1968" t="str">
            <v xml:space="preserve">50-77-5185.3   </v>
          </cell>
          <cell r="C1968" t="str">
            <v>SUPERINTENANT - PERSONL TIME OFF</v>
          </cell>
          <cell r="D1968">
            <v>0</v>
          </cell>
        </row>
        <row r="1969">
          <cell r="B1969" t="str">
            <v xml:space="preserve">50-77-5185.4   </v>
          </cell>
          <cell r="C1969" t="str">
            <v xml:space="preserve">SUPERINTENANT - HOLIDAY         </v>
          </cell>
          <cell r="D1969">
            <v>0</v>
          </cell>
        </row>
        <row r="1972">
          <cell r="B1972" t="str">
            <v xml:space="preserve">50-77-5275     </v>
          </cell>
          <cell r="C1972" t="str">
            <v xml:space="preserve">EMPLOYEE HEALTH CARE COSTS      </v>
          </cell>
          <cell r="D1972">
            <v>0</v>
          </cell>
        </row>
        <row r="1973">
          <cell r="B1973" t="str">
            <v xml:space="preserve">50-77-5279     </v>
          </cell>
          <cell r="C1973" t="str">
            <v xml:space="preserve">ELECTRIC POWER                  </v>
          </cell>
          <cell r="D1973">
            <v>0</v>
          </cell>
        </row>
        <row r="1976">
          <cell r="B1976" t="str">
            <v xml:space="preserve">50-77-5505     </v>
          </cell>
          <cell r="C1976" t="str">
            <v xml:space="preserve">CONTINGENCY                     </v>
          </cell>
          <cell r="D1976">
            <v>0</v>
          </cell>
        </row>
        <row r="1979">
          <cell r="B1979" t="str">
            <v xml:space="preserve">50-77-5610     </v>
          </cell>
          <cell r="C1979" t="str">
            <v xml:space="preserve">IMRF EXPENSE                    </v>
          </cell>
          <cell r="D1979">
            <v>0</v>
          </cell>
        </row>
        <row r="1980">
          <cell r="B1980" t="str">
            <v xml:space="preserve">50-77-5620     </v>
          </cell>
          <cell r="C1980" t="str">
            <v xml:space="preserve">SOCIAL SECURITY TAX             </v>
          </cell>
          <cell r="D1980">
            <v>0</v>
          </cell>
        </row>
        <row r="1981">
          <cell r="B1981" t="str">
            <v xml:space="preserve">50-77-5625     </v>
          </cell>
          <cell r="C1981" t="str">
            <v xml:space="preserve">MEDICARE                        </v>
          </cell>
          <cell r="D1981">
            <v>0</v>
          </cell>
        </row>
        <row r="1982">
          <cell r="B1982" t="str">
            <v xml:space="preserve">50-77-5630     </v>
          </cell>
          <cell r="C1982" t="str">
            <v xml:space="preserve">UNEMPLOYMENYT TAX               </v>
          </cell>
          <cell r="D1982">
            <v>0</v>
          </cell>
        </row>
        <row r="1985">
          <cell r="B1985" t="str">
            <v xml:space="preserve">50-77-6827     </v>
          </cell>
          <cell r="C1985" t="str">
            <v xml:space="preserve">REPAIR/MAINT - MAINS            </v>
          </cell>
          <cell r="D1985">
            <v>0</v>
          </cell>
        </row>
        <row r="1990">
          <cell r="B1990" t="str">
            <v xml:space="preserve">50-78-5148     </v>
          </cell>
          <cell r="C1990" t="str">
            <v xml:space="preserve">OVERTIME                        </v>
          </cell>
          <cell r="D1990">
            <v>0</v>
          </cell>
        </row>
        <row r="1991">
          <cell r="B1991" t="str">
            <v xml:space="preserve">50-78-5159     </v>
          </cell>
          <cell r="C1991" t="str">
            <v xml:space="preserve">SEASONAL EMPLOYEES              </v>
          </cell>
          <cell r="D1991">
            <v>0</v>
          </cell>
        </row>
        <row r="1992">
          <cell r="B1992" t="str">
            <v xml:space="preserve">50-78-5164     </v>
          </cell>
          <cell r="C1992" t="str">
            <v xml:space="preserve">MECHANIC                        </v>
          </cell>
          <cell r="D1992">
            <v>0</v>
          </cell>
        </row>
        <row r="1993">
          <cell r="B1993" t="str">
            <v xml:space="preserve">50-78-5164.1   </v>
          </cell>
          <cell r="C1993" t="str">
            <v xml:space="preserve">MECHANIC - SICK TIME OFF        </v>
          </cell>
          <cell r="D1993">
            <v>0</v>
          </cell>
        </row>
        <row r="1994">
          <cell r="B1994" t="str">
            <v xml:space="preserve">50-78-5164.2   </v>
          </cell>
          <cell r="C1994" t="str">
            <v xml:space="preserve">MECHANIC - VACATION             </v>
          </cell>
          <cell r="D1994">
            <v>0</v>
          </cell>
        </row>
        <row r="1995">
          <cell r="B1995" t="str">
            <v xml:space="preserve">50-78-5164.3   </v>
          </cell>
          <cell r="C1995" t="str">
            <v xml:space="preserve">MECHANIC - PERSONAL TIME OFF    </v>
          </cell>
          <cell r="D1995">
            <v>0</v>
          </cell>
        </row>
        <row r="1996">
          <cell r="B1996" t="str">
            <v xml:space="preserve">50-78-5164.4   </v>
          </cell>
          <cell r="C1996" t="str">
            <v xml:space="preserve">MECHANIC - HOLIDAY              </v>
          </cell>
          <cell r="D1996">
            <v>0</v>
          </cell>
        </row>
        <row r="1997">
          <cell r="B1997" t="str">
            <v xml:space="preserve">50-78-5164.5   </v>
          </cell>
          <cell r="C1997" t="str">
            <v xml:space="preserve">MECHANIC - COMP TIME            </v>
          </cell>
          <cell r="D1997">
            <v>0</v>
          </cell>
        </row>
        <row r="1998">
          <cell r="B1998" t="str">
            <v xml:space="preserve">50-78-5165     </v>
          </cell>
          <cell r="C1998" t="str">
            <v xml:space="preserve">DIRECTOR OF PUBLIC WORKS        </v>
          </cell>
          <cell r="D1998">
            <v>0</v>
          </cell>
        </row>
        <row r="1999">
          <cell r="B1999" t="str">
            <v xml:space="preserve">50-78-5166     </v>
          </cell>
          <cell r="C1999" t="str">
            <v xml:space="preserve">FOREMAN                         </v>
          </cell>
          <cell r="D1999">
            <v>0</v>
          </cell>
        </row>
        <row r="2000">
          <cell r="B2000" t="str">
            <v xml:space="preserve">50-78-5170     </v>
          </cell>
          <cell r="C2000" t="str">
            <v xml:space="preserve">EMPLOYEE WAGES                  </v>
          </cell>
          <cell r="D2000">
            <v>0</v>
          </cell>
        </row>
        <row r="2001">
          <cell r="B2001" t="str">
            <v xml:space="preserve">50-78-5170.1   </v>
          </cell>
          <cell r="C2001" t="str">
            <v xml:space="preserve">WAGES WATER - SICK TIME OFF     </v>
          </cell>
          <cell r="D2001">
            <v>0</v>
          </cell>
        </row>
        <row r="2002">
          <cell r="B2002" t="str">
            <v xml:space="preserve">50-78-5170.2   </v>
          </cell>
          <cell r="C2002" t="str">
            <v xml:space="preserve">WAGES WATER - VACATION          </v>
          </cell>
          <cell r="D2002">
            <v>0</v>
          </cell>
        </row>
        <row r="2003">
          <cell r="B2003" t="str">
            <v xml:space="preserve">50-78-5170.3   </v>
          </cell>
          <cell r="C2003" t="str">
            <v xml:space="preserve">WAGES WATER - PERSONAL TIME OFF </v>
          </cell>
          <cell r="D2003">
            <v>0</v>
          </cell>
        </row>
        <row r="2004">
          <cell r="B2004" t="str">
            <v xml:space="preserve">50-78-5170.4   </v>
          </cell>
          <cell r="C2004" t="str">
            <v xml:space="preserve">WAGES WATER - HOLIDAY           </v>
          </cell>
          <cell r="D2004">
            <v>0</v>
          </cell>
        </row>
        <row r="2005">
          <cell r="B2005" t="str">
            <v xml:space="preserve">50-78-5170.5   </v>
          </cell>
          <cell r="C2005" t="str">
            <v xml:space="preserve">WAGES WATER - COMP TIME         </v>
          </cell>
          <cell r="D2005">
            <v>0</v>
          </cell>
        </row>
        <row r="2006">
          <cell r="B2006" t="str">
            <v xml:space="preserve">50-78-5175     </v>
          </cell>
          <cell r="C2006" t="str">
            <v xml:space="preserve">WATER DEPT. - RETROACTIVE PAY   </v>
          </cell>
          <cell r="D2006">
            <v>0</v>
          </cell>
        </row>
        <row r="2007">
          <cell r="B2007" t="str">
            <v xml:space="preserve">50-78-5188     </v>
          </cell>
          <cell r="C2007" t="str">
            <v xml:space="preserve">ADMINISTRATIVE CLERK            </v>
          </cell>
          <cell r="D2007">
            <v>0</v>
          </cell>
        </row>
        <row r="2008">
          <cell r="B2008" t="str">
            <v xml:space="preserve">50-78-5189     </v>
          </cell>
          <cell r="C2008" t="str">
            <v xml:space="preserve">CUSTODIAL SERVICES              </v>
          </cell>
          <cell r="D2008">
            <v>0</v>
          </cell>
        </row>
        <row r="2011">
          <cell r="B2011" t="str">
            <v xml:space="preserve">50-78-5201     </v>
          </cell>
          <cell r="C2011" t="str">
            <v xml:space="preserve">PROFESSIONAL SERVICES           </v>
          </cell>
          <cell r="D2011">
            <v>0</v>
          </cell>
        </row>
        <row r="2012">
          <cell r="B2012" t="str">
            <v xml:space="preserve">50-78-5206     </v>
          </cell>
          <cell r="C2012" t="str">
            <v xml:space="preserve">STREET SWEEPER                  </v>
          </cell>
          <cell r="D2012">
            <v>0</v>
          </cell>
        </row>
        <row r="2013">
          <cell r="B2013" t="str">
            <v xml:space="preserve">50-78-5228     </v>
          </cell>
          <cell r="C2013" t="str">
            <v xml:space="preserve">FLOW MONITORING                 </v>
          </cell>
          <cell r="D2013">
            <v>0</v>
          </cell>
        </row>
        <row r="2014">
          <cell r="B2014" t="str">
            <v xml:space="preserve">50-78-5234     </v>
          </cell>
          <cell r="C2014" t="str">
            <v xml:space="preserve">MAINTENANCE - MATERIAL          </v>
          </cell>
          <cell r="D2014">
            <v>0</v>
          </cell>
        </row>
        <row r="2015">
          <cell r="B2015" t="str">
            <v xml:space="preserve">50-78-5240     </v>
          </cell>
          <cell r="C2015" t="str">
            <v xml:space="preserve">REPAIR/MAINT - BUILDING         </v>
          </cell>
          <cell r="D2015">
            <v>0</v>
          </cell>
        </row>
        <row r="2016">
          <cell r="B2016" t="str">
            <v xml:space="preserve">50-78-5249     </v>
          </cell>
          <cell r="C2016" t="str">
            <v xml:space="preserve">MOTOR EQUIP - CONTRACT LABOR    </v>
          </cell>
          <cell r="D2016">
            <v>0</v>
          </cell>
        </row>
        <row r="2017">
          <cell r="B2017" t="str">
            <v xml:space="preserve">50-78-5253     </v>
          </cell>
          <cell r="C2017" t="str">
            <v xml:space="preserve">SEMINARS/CONFERENCES            </v>
          </cell>
          <cell r="D2017">
            <v>0</v>
          </cell>
        </row>
        <row r="2018">
          <cell r="B2018" t="str">
            <v xml:space="preserve">50-78-5256     </v>
          </cell>
          <cell r="C2018" t="str">
            <v xml:space="preserve">R &amp; M: VEHICLES - SEWER JET     </v>
          </cell>
          <cell r="D2018">
            <v>0</v>
          </cell>
        </row>
        <row r="2019">
          <cell r="B2019" t="str">
            <v xml:space="preserve">50-78-5271     </v>
          </cell>
          <cell r="C2019" t="str">
            <v xml:space="preserve">DUES &amp; PUBLICATIONS             </v>
          </cell>
          <cell r="D2019">
            <v>0</v>
          </cell>
        </row>
        <row r="2020">
          <cell r="B2020" t="str">
            <v xml:space="preserve">50-78-5278     </v>
          </cell>
          <cell r="C2020" t="str">
            <v xml:space="preserve">JANITORIAL SERVICES             </v>
          </cell>
          <cell r="D2020">
            <v>0</v>
          </cell>
        </row>
        <row r="2021">
          <cell r="B2021" t="str">
            <v xml:space="preserve">50-78-5279     </v>
          </cell>
          <cell r="C2021" t="str">
            <v xml:space="preserve">ELECTRICAL POWER                </v>
          </cell>
          <cell r="D2021">
            <v>0</v>
          </cell>
        </row>
        <row r="2022">
          <cell r="B2022" t="str">
            <v xml:space="preserve">50-78-5281     </v>
          </cell>
          <cell r="C2022" t="str">
            <v xml:space="preserve">REPAIR/MAINT - SEWER SYSTEM     </v>
          </cell>
          <cell r="D2022">
            <v>1793.81</v>
          </cell>
        </row>
        <row r="2023">
          <cell r="B2023" t="str">
            <v xml:space="preserve">50-78-5284     </v>
          </cell>
          <cell r="C2023" t="str">
            <v xml:space="preserve">CONTRACTUAL LABOR - SEWER DEPT. </v>
          </cell>
          <cell r="D2023">
            <v>0</v>
          </cell>
        </row>
        <row r="2024">
          <cell r="B2024" t="str">
            <v xml:space="preserve">50-78-5294     </v>
          </cell>
          <cell r="C2024" t="str">
            <v xml:space="preserve">SEWER REPAIR LOAN PROGRAM EXP   </v>
          </cell>
          <cell r="D2024">
            <v>0</v>
          </cell>
        </row>
        <row r="2027">
          <cell r="B2027" t="str">
            <v xml:space="preserve">50-78-5302     </v>
          </cell>
          <cell r="C2027" t="str">
            <v xml:space="preserve">GAS / OIL                       </v>
          </cell>
          <cell r="D2027">
            <v>664.4</v>
          </cell>
        </row>
        <row r="2028">
          <cell r="B2028" t="str">
            <v xml:space="preserve">50-78-5316     </v>
          </cell>
          <cell r="C2028" t="str">
            <v xml:space="preserve">SUPPLIES - OFFICE               </v>
          </cell>
          <cell r="D2028">
            <v>0</v>
          </cell>
        </row>
        <row r="2029">
          <cell r="B2029" t="str">
            <v xml:space="preserve">50-78-5317     </v>
          </cell>
          <cell r="C2029" t="str">
            <v xml:space="preserve">TOOLS &amp; SUPPLIES                </v>
          </cell>
          <cell r="D2029">
            <v>0</v>
          </cell>
        </row>
        <row r="2030">
          <cell r="B2030" t="str">
            <v xml:space="preserve">50-78-5326     </v>
          </cell>
          <cell r="C2030" t="str">
            <v xml:space="preserve">TOOLS &amp; SUPPLIES                </v>
          </cell>
          <cell r="D2030">
            <v>163.69999999999999</v>
          </cell>
        </row>
        <row r="2031">
          <cell r="B2031" t="str">
            <v xml:space="preserve">50-78-5350     </v>
          </cell>
          <cell r="C2031" t="str">
            <v xml:space="preserve">R&amp;M MOTOR EQUIPMENT             </v>
          </cell>
          <cell r="D2031">
            <v>0</v>
          </cell>
        </row>
        <row r="2034">
          <cell r="B2034" t="str">
            <v xml:space="preserve">50-78-5409     </v>
          </cell>
          <cell r="C2034" t="str">
            <v xml:space="preserve">MACHINERY/EQUIPMENT             </v>
          </cell>
          <cell r="D2034">
            <v>0</v>
          </cell>
        </row>
        <row r="2037">
          <cell r="B2037" t="str">
            <v xml:space="preserve">50-78-5505     </v>
          </cell>
          <cell r="C2037" t="str">
            <v xml:space="preserve">CONTINGENCY                     </v>
          </cell>
          <cell r="D2037">
            <v>0</v>
          </cell>
        </row>
        <row r="2040">
          <cell r="B2040" t="str">
            <v xml:space="preserve">50-78-5610     </v>
          </cell>
          <cell r="C2040" t="str">
            <v xml:space="preserve">IMRF EXPENSE                    </v>
          </cell>
          <cell r="D2040">
            <v>0</v>
          </cell>
        </row>
        <row r="2041">
          <cell r="B2041" t="str">
            <v xml:space="preserve">50-78-5620     </v>
          </cell>
          <cell r="C2041" t="str">
            <v xml:space="preserve">SOCIAL SECURITY TAX             </v>
          </cell>
          <cell r="D2041">
            <v>0</v>
          </cell>
        </row>
        <row r="2042">
          <cell r="B2042" t="str">
            <v xml:space="preserve">50-78-5625     </v>
          </cell>
          <cell r="C2042" t="str">
            <v xml:space="preserve">MEDICARE                        </v>
          </cell>
          <cell r="D2042">
            <v>0</v>
          </cell>
        </row>
        <row r="2043">
          <cell r="B2043" t="str">
            <v xml:space="preserve">50-78-5630     </v>
          </cell>
          <cell r="C2043" t="str">
            <v xml:space="preserve">UNEMPLOYMENYT TAX               </v>
          </cell>
          <cell r="D2043">
            <v>0</v>
          </cell>
        </row>
        <row r="2046">
          <cell r="B2046" t="str">
            <v xml:space="preserve">50-81-5784     </v>
          </cell>
          <cell r="C2046" t="str">
            <v xml:space="preserve">DISCOUNT ON BONDS               </v>
          </cell>
          <cell r="D2046">
            <v>0</v>
          </cell>
        </row>
        <row r="2049">
          <cell r="B2049" t="str">
            <v xml:space="preserve">50-96-8070     </v>
          </cell>
          <cell r="C2049" t="str">
            <v xml:space="preserve">INTEREST INCOME                 </v>
          </cell>
          <cell r="D2049">
            <v>0</v>
          </cell>
        </row>
        <row r="2050">
          <cell r="B2050" t="str">
            <v xml:space="preserve">50-96-8075     </v>
          </cell>
          <cell r="C2050" t="str">
            <v xml:space="preserve">WATER USAGE SETTLEMENT          </v>
          </cell>
          <cell r="D2050">
            <v>0</v>
          </cell>
        </row>
        <row r="2051">
          <cell r="B2051" t="str">
            <v xml:space="preserve">50-96-8080     </v>
          </cell>
          <cell r="C2051" t="str">
            <v xml:space="preserve">OTHER INCOME                    </v>
          </cell>
          <cell r="D2051">
            <v>0</v>
          </cell>
        </row>
        <row r="2052">
          <cell r="B2052" t="str">
            <v xml:space="preserve">50-96-8081     </v>
          </cell>
          <cell r="C2052" t="str">
            <v xml:space="preserve">CONTRIBUTED CAPITAL             </v>
          </cell>
          <cell r="D2052">
            <v>0</v>
          </cell>
        </row>
        <row r="2055">
          <cell r="B2055" t="str">
            <v xml:space="preserve">50-97-8808     </v>
          </cell>
          <cell r="C2055" t="str">
            <v xml:space="preserve">WTR &amp; SEW BOND SERIES 1988 PRIN </v>
          </cell>
          <cell r="D2055">
            <v>0</v>
          </cell>
        </row>
        <row r="2056">
          <cell r="B2056" t="str">
            <v xml:space="preserve">50-97-8809     </v>
          </cell>
          <cell r="C2056" t="str">
            <v xml:space="preserve">INTEREST - IEPA LOAN            </v>
          </cell>
          <cell r="D2056">
            <v>0</v>
          </cell>
        </row>
        <row r="2057">
          <cell r="B2057" t="str">
            <v xml:space="preserve">50-97-8810     </v>
          </cell>
          <cell r="C2057" t="str">
            <v xml:space="preserve">INTEREST - REVENUE BONDS        </v>
          </cell>
          <cell r="D2057">
            <v>0</v>
          </cell>
        </row>
        <row r="2058">
          <cell r="B2058" t="str">
            <v xml:space="preserve">50-97-8815     </v>
          </cell>
          <cell r="C2058" t="str">
            <v xml:space="preserve">FISCAL CHARGES                  </v>
          </cell>
          <cell r="D2058">
            <v>0</v>
          </cell>
        </row>
        <row r="2059">
          <cell r="B2059" t="str">
            <v xml:space="preserve">50-97-8820     </v>
          </cell>
          <cell r="C2059" t="str">
            <v xml:space="preserve">DEPRECIATION                    </v>
          </cell>
          <cell r="D2059">
            <v>0</v>
          </cell>
        </row>
        <row r="2062">
          <cell r="B2062" t="str">
            <v xml:space="preserve">61-00-4001     </v>
          </cell>
          <cell r="C2062" t="str">
            <v xml:space="preserve">PROPERTY TAXES                  </v>
          </cell>
          <cell r="D2062">
            <v>0</v>
          </cell>
        </row>
        <row r="2063">
          <cell r="B2063" t="str">
            <v xml:space="preserve">61-00-4011     </v>
          </cell>
          <cell r="C2063" t="str">
            <v xml:space="preserve">REPLACEMENT TAX                 </v>
          </cell>
          <cell r="D2063">
            <v>0</v>
          </cell>
        </row>
        <row r="2064">
          <cell r="B2064" t="str">
            <v xml:space="preserve">61-00-4022     </v>
          </cell>
          <cell r="C2064" t="str">
            <v xml:space="preserve">REPLACEMENT TAX                 </v>
          </cell>
          <cell r="D2064">
            <v>0</v>
          </cell>
        </row>
        <row r="2065">
          <cell r="B2065" t="str">
            <v xml:space="preserve">61-00-4070     </v>
          </cell>
          <cell r="C2065" t="str">
            <v xml:space="preserve">INTEREST INCOME                 </v>
          </cell>
          <cell r="D2065">
            <v>0</v>
          </cell>
        </row>
        <row r="2066">
          <cell r="B2066" t="str">
            <v xml:space="preserve">61-00-4071     </v>
          </cell>
          <cell r="C2066" t="str">
            <v xml:space="preserve">INVESTMENT INCOME               </v>
          </cell>
          <cell r="D2066">
            <v>0</v>
          </cell>
        </row>
        <row r="2067">
          <cell r="B2067" t="str">
            <v xml:space="preserve">61-00-4077     </v>
          </cell>
          <cell r="C2067" t="str">
            <v xml:space="preserve">UNREALIZED GAIN/LOSS            </v>
          </cell>
          <cell r="D2067">
            <v>0</v>
          </cell>
        </row>
        <row r="2068">
          <cell r="B2068" t="str">
            <v xml:space="preserve">61-00-4079     </v>
          </cell>
          <cell r="C2068" t="str">
            <v xml:space="preserve">EMPLOYEE CONTRIBUTIONS          </v>
          </cell>
          <cell r="D2068">
            <v>0</v>
          </cell>
        </row>
        <row r="2069">
          <cell r="B2069" t="str">
            <v xml:space="preserve">61-00-4080     </v>
          </cell>
          <cell r="C2069" t="str">
            <v xml:space="preserve">PAYROLL DEDUCTIONS              </v>
          </cell>
          <cell r="D2069">
            <v>0</v>
          </cell>
        </row>
        <row r="2070">
          <cell r="B2070" t="str">
            <v xml:space="preserve">61-00-4081     </v>
          </cell>
          <cell r="C2070" t="str">
            <v xml:space="preserve">VILLAGE CONTRIBUTION - EMPLOYER </v>
          </cell>
          <cell r="D2070">
            <v>0</v>
          </cell>
        </row>
        <row r="2071">
          <cell r="B2071" t="str">
            <v xml:space="preserve">61-00-4082     </v>
          </cell>
          <cell r="C2071" t="str">
            <v xml:space="preserve">FIRE INSURANCE TAX              </v>
          </cell>
          <cell r="D2071">
            <v>0</v>
          </cell>
        </row>
        <row r="2072">
          <cell r="B2072" t="str">
            <v xml:space="preserve">61-00-4090     </v>
          </cell>
          <cell r="C2072" t="str">
            <v xml:space="preserve">MISCELLANEOUS                   </v>
          </cell>
          <cell r="D2072">
            <v>0</v>
          </cell>
        </row>
        <row r="2075">
          <cell r="B2075" t="str">
            <v xml:space="preserve">61-91-5930     </v>
          </cell>
          <cell r="C2075" t="str">
            <v xml:space="preserve">BENEFITS PAID                   </v>
          </cell>
          <cell r="D2075">
            <v>0</v>
          </cell>
        </row>
        <row r="2076">
          <cell r="B2076" t="str">
            <v xml:space="preserve">61-91-5932     </v>
          </cell>
          <cell r="C2076" t="str">
            <v xml:space="preserve">REFUNDS                         </v>
          </cell>
          <cell r="D2076">
            <v>0</v>
          </cell>
        </row>
        <row r="2077">
          <cell r="B2077" t="str">
            <v xml:space="preserve">61-91-5935     </v>
          </cell>
          <cell r="C2077" t="str">
            <v xml:space="preserve">ADMINISTRATIVE EXPENSE          </v>
          </cell>
          <cell r="D2077">
            <v>0</v>
          </cell>
        </row>
        <row r="2078">
          <cell r="B2078" t="str">
            <v xml:space="preserve">61-91-5940     </v>
          </cell>
          <cell r="C2078" t="str">
            <v xml:space="preserve">INVESTMENT EXPENSE              </v>
          </cell>
          <cell r="D2078">
            <v>0</v>
          </cell>
        </row>
        <row r="2081">
          <cell r="B2081" t="str">
            <v xml:space="preserve">62-00-4001     </v>
          </cell>
          <cell r="C2081" t="str">
            <v xml:space="preserve">PROPERTY TAXES                  </v>
          </cell>
          <cell r="D2081">
            <v>0</v>
          </cell>
        </row>
        <row r="2082">
          <cell r="B2082" t="str">
            <v xml:space="preserve">62-00-4011     </v>
          </cell>
          <cell r="C2082" t="str">
            <v xml:space="preserve">REPLACEMENT TAX                 </v>
          </cell>
          <cell r="D2082">
            <v>0</v>
          </cell>
        </row>
        <row r="2083">
          <cell r="B2083" t="str">
            <v xml:space="preserve">62-00-4022     </v>
          </cell>
          <cell r="C2083" t="str">
            <v xml:space="preserve">REPLACEMENT TAX                 </v>
          </cell>
          <cell r="D2083">
            <v>0</v>
          </cell>
        </row>
        <row r="2084">
          <cell r="B2084" t="str">
            <v xml:space="preserve">62-00-4071     </v>
          </cell>
          <cell r="C2084" t="str">
            <v xml:space="preserve">INVESTMENT INCOME               </v>
          </cell>
          <cell r="D2084">
            <v>0</v>
          </cell>
        </row>
        <row r="2085">
          <cell r="B2085" t="str">
            <v xml:space="preserve">62-00-4077     </v>
          </cell>
          <cell r="C2085" t="str">
            <v xml:space="preserve">UNREALIZED GAIN/LOSS            </v>
          </cell>
          <cell r="D2085">
            <v>0</v>
          </cell>
        </row>
        <row r="2086">
          <cell r="B2086" t="str">
            <v xml:space="preserve">62-00-4080     </v>
          </cell>
          <cell r="C2086" t="str">
            <v xml:space="preserve">PAYROLL DEDUCTIONS              </v>
          </cell>
          <cell r="D2086">
            <v>0</v>
          </cell>
        </row>
        <row r="2087">
          <cell r="B2087" t="str">
            <v xml:space="preserve">62-00-4081     </v>
          </cell>
          <cell r="C2087" t="str">
            <v xml:space="preserve">VILLAGE CONTRIBUTION - EMPLOYER </v>
          </cell>
          <cell r="D2087">
            <v>0</v>
          </cell>
        </row>
        <row r="2092">
          <cell r="B2092" t="str">
            <v xml:space="preserve">62-92-5930     </v>
          </cell>
          <cell r="C2092" t="str">
            <v xml:space="preserve">BENEFITS PAID                   </v>
          </cell>
          <cell r="D2092">
            <v>0</v>
          </cell>
        </row>
        <row r="2093">
          <cell r="B2093" t="str">
            <v xml:space="preserve">62-92-5932     </v>
          </cell>
          <cell r="C2093" t="str">
            <v xml:space="preserve">REFUNDS                         </v>
          </cell>
          <cell r="D2093">
            <v>0</v>
          </cell>
        </row>
        <row r="2094">
          <cell r="B2094" t="str">
            <v xml:space="preserve">62-92-5935     </v>
          </cell>
          <cell r="C2094" t="str">
            <v xml:space="preserve">ADMINISTRATIVE EXPENSE          </v>
          </cell>
          <cell r="D2094">
            <v>0</v>
          </cell>
        </row>
        <row r="2095">
          <cell r="B2095" t="str">
            <v xml:space="preserve">62-92-5940     </v>
          </cell>
          <cell r="C2095" t="str">
            <v xml:space="preserve">INVESTMENT EXPENSE              </v>
          </cell>
          <cell r="D2095">
            <v>0</v>
          </cell>
        </row>
        <row r="2098">
          <cell r="B2098" t="str">
            <v xml:space="preserve">65-00-4001     </v>
          </cell>
          <cell r="C2098" t="str">
            <v xml:space="preserve">PROPERTY TAXES                  </v>
          </cell>
          <cell r="D2098">
            <v>0</v>
          </cell>
        </row>
        <row r="2099">
          <cell r="B2099" t="str">
            <v xml:space="preserve">65-00-4071     </v>
          </cell>
          <cell r="C2099" t="str">
            <v xml:space="preserve">INVESTMENT INCOME               </v>
          </cell>
          <cell r="D2099">
            <v>0</v>
          </cell>
        </row>
        <row r="2100">
          <cell r="B2100" t="str">
            <v xml:space="preserve">65-00-4086     </v>
          </cell>
          <cell r="C2100" t="str">
            <v xml:space="preserve">OPERATING TRANSFERS             </v>
          </cell>
          <cell r="D2100">
            <v>0</v>
          </cell>
        </row>
        <row r="2101">
          <cell r="B2101" t="str">
            <v xml:space="preserve">65-00-4098     </v>
          </cell>
          <cell r="C2101" t="str">
            <v xml:space="preserve">MISCELLANEOUS                   </v>
          </cell>
          <cell r="D2101">
            <v>0</v>
          </cell>
        </row>
        <row r="2104">
          <cell r="B2104" t="str">
            <v xml:space="preserve">65-24-5208     </v>
          </cell>
          <cell r="C2104" t="str">
            <v xml:space="preserve">BANK CHARGES - SERVICE FEES     </v>
          </cell>
          <cell r="D2104">
            <v>0</v>
          </cell>
        </row>
        <row r="2107">
          <cell r="B2107" t="str">
            <v xml:space="preserve">69-00-4070     </v>
          </cell>
          <cell r="C2107" t="str">
            <v xml:space="preserve">INTEREST INCOME                 </v>
          </cell>
          <cell r="D2107">
            <v>0</v>
          </cell>
        </row>
        <row r="2110">
          <cell r="B2110" t="str">
            <v xml:space="preserve">69-81-5715     </v>
          </cell>
          <cell r="C2110" t="str">
            <v xml:space="preserve">PRINCIPAL BONDS PAID            </v>
          </cell>
          <cell r="D2110">
            <v>0</v>
          </cell>
        </row>
        <row r="2111">
          <cell r="B2111" t="str">
            <v xml:space="preserve">69-81-5760     </v>
          </cell>
          <cell r="C2111" t="str">
            <v xml:space="preserve">BOND INTEREST PAID              </v>
          </cell>
          <cell r="D21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68"/>
  <sheetViews>
    <sheetView tabSelected="1" topLeftCell="A21" zoomScaleNormal="100" workbookViewId="0">
      <selection activeCell="G32" sqref="G32"/>
    </sheetView>
  </sheetViews>
  <sheetFormatPr defaultColWidth="8.85546875" defaultRowHeight="15.75" x14ac:dyDescent="0.25"/>
  <cols>
    <col min="1" max="1" width="14" style="152" customWidth="1"/>
    <col min="2" max="2" width="42.28515625" style="152" bestFit="1" customWidth="1"/>
    <col min="3" max="3" width="2.7109375" style="152" customWidth="1"/>
    <col min="4" max="4" width="16.28515625" style="152" customWidth="1"/>
    <col min="5" max="5" width="17.7109375" style="152" customWidth="1"/>
    <col min="6" max="7" width="17.7109375" style="3" customWidth="1"/>
    <col min="8" max="8" width="15.7109375" style="3" customWidth="1"/>
    <col min="9" max="9" width="18.42578125" style="25" customWidth="1"/>
    <col min="10" max="10" width="16.7109375" style="25" customWidth="1"/>
    <col min="11" max="11" width="11.5703125" style="25" customWidth="1"/>
    <col min="12" max="12" width="8.85546875" style="3"/>
    <col min="13" max="13" width="14.7109375" style="3" bestFit="1" customWidth="1"/>
    <col min="14" max="14" width="11.7109375" style="3" bestFit="1" customWidth="1"/>
    <col min="15" max="15" width="12.28515625" style="3" customWidth="1"/>
    <col min="16" max="16384" width="8.85546875" style="3"/>
  </cols>
  <sheetData>
    <row r="1" spans="1:75" x14ac:dyDescent="0.25">
      <c r="A1" s="215" t="s">
        <v>1053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75" x14ac:dyDescent="0.25">
      <c r="A2" s="215" t="s">
        <v>1252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75" x14ac:dyDescent="0.25">
      <c r="A3" s="216" t="s">
        <v>1266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75" s="14" customFormat="1" x14ac:dyDescent="0.25">
      <c r="A4" s="217" t="s">
        <v>1054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75" s="42" customFormat="1" ht="16.5" thickBot="1" x14ac:dyDescent="0.3">
      <c r="A5" s="173"/>
      <c r="B5" s="174"/>
      <c r="C5" s="174"/>
      <c r="D5" s="174"/>
      <c r="E5" s="174"/>
      <c r="F5" s="175"/>
      <c r="G5" s="175"/>
      <c r="H5" s="175"/>
      <c r="I5" s="176"/>
      <c r="J5" s="176"/>
      <c r="K5" s="176"/>
    </row>
    <row r="6" spans="1:75" s="180" customFormat="1" ht="68.25" customHeight="1" x14ac:dyDescent="0.25">
      <c r="A6" s="177"/>
      <c r="B6" s="178" t="s">
        <v>1055</v>
      </c>
      <c r="C6" s="144"/>
      <c r="D6" s="145" t="s">
        <v>1056</v>
      </c>
      <c r="E6" s="145" t="s">
        <v>1057</v>
      </c>
      <c r="F6" s="5" t="s">
        <v>1253</v>
      </c>
      <c r="G6" s="6" t="s">
        <v>1058</v>
      </c>
      <c r="H6" s="7" t="s">
        <v>1059</v>
      </c>
      <c r="I6" s="9" t="s">
        <v>1265</v>
      </c>
      <c r="J6" s="8" t="s">
        <v>1263</v>
      </c>
      <c r="K6" s="179" t="s">
        <v>1264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</row>
    <row r="7" spans="1:75" s="183" customFormat="1" x14ac:dyDescent="0.25">
      <c r="A7" s="146" t="s">
        <v>1060</v>
      </c>
      <c r="B7" s="158" t="s">
        <v>1061</v>
      </c>
      <c r="C7" s="147"/>
      <c r="D7" s="147">
        <f>+'GF-DETAIL'!S17</f>
        <v>176484.80000000002</v>
      </c>
      <c r="E7" s="147">
        <f>+'GF-DETAIL'!T17</f>
        <v>5306932.9099999992</v>
      </c>
      <c r="F7" s="10">
        <f>I7</f>
        <v>5742124.5999999996</v>
      </c>
      <c r="G7" s="11">
        <f t="shared" ref="G7:G15" si="0">E7-F7</f>
        <v>-435191.69000000041</v>
      </c>
      <c r="H7" s="12">
        <f t="shared" ref="H7:H14" si="1">E7/F7</f>
        <v>0.92421068501369674</v>
      </c>
      <c r="I7" s="13">
        <v>5742124.5999999996</v>
      </c>
      <c r="J7" s="181">
        <f t="shared" ref="J7:J15" si="2">+E7-I7</f>
        <v>-435191.69000000041</v>
      </c>
      <c r="K7" s="182">
        <f>+J7/I7</f>
        <v>-7.578931498630323E-2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</row>
    <row r="8" spans="1:75" s="42" customFormat="1" x14ac:dyDescent="0.25">
      <c r="A8" s="158"/>
      <c r="B8" s="158" t="s">
        <v>1062</v>
      </c>
      <c r="C8" s="147"/>
      <c r="D8" s="147">
        <f>+'GF-DETAIL'!S28</f>
        <v>400415.32999999996</v>
      </c>
      <c r="E8" s="147">
        <f>+'GF-DETAIL'!T28</f>
        <v>5768420.4100000001</v>
      </c>
      <c r="F8" s="10">
        <f>I8</f>
        <v>5247075</v>
      </c>
      <c r="G8" s="11">
        <f t="shared" si="0"/>
        <v>521345.41000000015</v>
      </c>
      <c r="H8" s="12">
        <f t="shared" si="1"/>
        <v>1.0993592449126419</v>
      </c>
      <c r="I8" s="13">
        <v>5247075</v>
      </c>
      <c r="J8" s="181">
        <f t="shared" si="2"/>
        <v>521345.41000000015</v>
      </c>
      <c r="K8" s="182">
        <f t="shared" ref="K8:K14" si="3">+J8/I8</f>
        <v>9.9359244912641836E-2</v>
      </c>
    </row>
    <row r="9" spans="1:75" s="42" customFormat="1" x14ac:dyDescent="0.25">
      <c r="A9" s="158"/>
      <c r="B9" s="158" t="s">
        <v>1063</v>
      </c>
      <c r="C9" s="147"/>
      <c r="D9" s="147">
        <f>+'GF-DETAIL'!S35</f>
        <v>231520.83</v>
      </c>
      <c r="E9" s="147">
        <f>+'GF-DETAIL'!T35</f>
        <v>1364257.99</v>
      </c>
      <c r="F9" s="10">
        <f>I9</f>
        <v>1682175</v>
      </c>
      <c r="G9" s="11">
        <f t="shared" si="0"/>
        <v>-317917.01</v>
      </c>
      <c r="H9" s="12">
        <f t="shared" si="1"/>
        <v>0.81100836119904285</v>
      </c>
      <c r="I9" s="13">
        <v>1682175</v>
      </c>
      <c r="J9" s="181">
        <f t="shared" si="2"/>
        <v>-317917.01</v>
      </c>
      <c r="K9" s="182">
        <f t="shared" si="3"/>
        <v>-0.1889916388009571</v>
      </c>
    </row>
    <row r="10" spans="1:75" s="42" customFormat="1" x14ac:dyDescent="0.25">
      <c r="A10" s="158"/>
      <c r="B10" s="158" t="s">
        <v>1064</v>
      </c>
      <c r="C10" s="147"/>
      <c r="D10" s="147">
        <f>+'GF-DETAIL'!S52</f>
        <v>36619.35</v>
      </c>
      <c r="E10" s="147">
        <f>+'GF-DETAIL'!T52</f>
        <v>592897.70000000007</v>
      </c>
      <c r="F10" s="10">
        <f>I10</f>
        <v>605475</v>
      </c>
      <c r="G10" s="11">
        <f t="shared" si="0"/>
        <v>-12577.29999999993</v>
      </c>
      <c r="H10" s="12">
        <f t="shared" si="1"/>
        <v>0.97922738345926763</v>
      </c>
      <c r="I10" s="13">
        <v>605475</v>
      </c>
      <c r="J10" s="181">
        <f t="shared" si="2"/>
        <v>-12577.29999999993</v>
      </c>
      <c r="K10" s="182">
        <f t="shared" si="3"/>
        <v>-2.0772616540732366E-2</v>
      </c>
    </row>
    <row r="11" spans="1:75" s="42" customFormat="1" x14ac:dyDescent="0.25">
      <c r="A11" s="158"/>
      <c r="B11" s="158" t="s">
        <v>1065</v>
      </c>
      <c r="C11" s="147"/>
      <c r="D11" s="147">
        <f>+'GF-DETAIL'!S66</f>
        <v>81281.56</v>
      </c>
      <c r="E11" s="147">
        <f>+'GF-DETAIL'!T66</f>
        <v>1438520.59</v>
      </c>
      <c r="F11" s="10">
        <f t="shared" ref="F11:F15" si="4">I11</f>
        <v>1815500</v>
      </c>
      <c r="G11" s="11">
        <f t="shared" si="0"/>
        <v>-376979.40999999992</v>
      </c>
      <c r="H11" s="12">
        <f t="shared" si="1"/>
        <v>0.79235504819608926</v>
      </c>
      <c r="I11" s="13">
        <v>1815500</v>
      </c>
      <c r="J11" s="181">
        <f t="shared" si="2"/>
        <v>-376979.40999999992</v>
      </c>
      <c r="K11" s="182">
        <f t="shared" si="3"/>
        <v>-0.20764495180391071</v>
      </c>
      <c r="O11" s="158"/>
    </row>
    <row r="12" spans="1:75" s="42" customFormat="1" x14ac:dyDescent="0.25">
      <c r="A12" s="158"/>
      <c r="B12" s="158" t="s">
        <v>1066</v>
      </c>
      <c r="C12" s="147"/>
      <c r="D12" s="147">
        <f>+'GF-DETAIL'!S73</f>
        <v>8488.41</v>
      </c>
      <c r="E12" s="147">
        <f>+'GF-DETAIL'!T73</f>
        <v>315770.57</v>
      </c>
      <c r="F12" s="10">
        <f t="shared" si="4"/>
        <v>402500</v>
      </c>
      <c r="G12" s="11">
        <f t="shared" si="0"/>
        <v>-86729.43</v>
      </c>
      <c r="H12" s="12">
        <f t="shared" si="1"/>
        <v>0.78452315527950311</v>
      </c>
      <c r="I12" s="13">
        <v>402500</v>
      </c>
      <c r="J12" s="181">
        <f t="shared" si="2"/>
        <v>-86729.43</v>
      </c>
      <c r="K12" s="182">
        <f t="shared" si="3"/>
        <v>-0.21547684472049689</v>
      </c>
      <c r="O12" s="158"/>
    </row>
    <row r="13" spans="1:75" s="42" customFormat="1" x14ac:dyDescent="0.25">
      <c r="A13" s="158"/>
      <c r="B13" s="158" t="s">
        <v>1067</v>
      </c>
      <c r="C13" s="147"/>
      <c r="D13" s="147">
        <f>+'GF-DETAIL'!S76</f>
        <v>311.60000000000002</v>
      </c>
      <c r="E13" s="147">
        <f>+'GF-DETAIL'!T76</f>
        <v>3075.37</v>
      </c>
      <c r="F13" s="10">
        <f t="shared" si="4"/>
        <v>4000</v>
      </c>
      <c r="G13" s="11">
        <f t="shared" si="0"/>
        <v>-924.63000000000011</v>
      </c>
      <c r="H13" s="12">
        <f t="shared" si="1"/>
        <v>0.76884249999999998</v>
      </c>
      <c r="I13" s="13">
        <v>4000</v>
      </c>
      <c r="J13" s="181">
        <f t="shared" si="2"/>
        <v>-924.63000000000011</v>
      </c>
      <c r="K13" s="182">
        <f t="shared" si="3"/>
        <v>-0.23115750000000002</v>
      </c>
      <c r="O13" s="158"/>
    </row>
    <row r="14" spans="1:75" s="42" customFormat="1" x14ac:dyDescent="0.25">
      <c r="A14" s="158"/>
      <c r="B14" s="158" t="s">
        <v>1068</v>
      </c>
      <c r="C14" s="147"/>
      <c r="D14" s="147">
        <f>+'GF-DETAIL'!S91</f>
        <v>188660.99</v>
      </c>
      <c r="E14" s="147">
        <f>+'GF-DETAIL'!T91</f>
        <v>729531.14</v>
      </c>
      <c r="F14" s="10">
        <f t="shared" si="4"/>
        <v>436250</v>
      </c>
      <c r="G14" s="11">
        <f t="shared" si="0"/>
        <v>293281.14</v>
      </c>
      <c r="H14" s="12">
        <f t="shared" si="1"/>
        <v>1.6722776848137537</v>
      </c>
      <c r="I14" s="13">
        <v>436250</v>
      </c>
      <c r="J14" s="181">
        <f t="shared" si="2"/>
        <v>293281.14</v>
      </c>
      <c r="K14" s="182">
        <f t="shared" si="3"/>
        <v>0.67227768481375361</v>
      </c>
      <c r="O14" s="158"/>
    </row>
    <row r="15" spans="1:75" s="42" customFormat="1" x14ac:dyDescent="0.25">
      <c r="A15" s="158"/>
      <c r="B15" s="158" t="s">
        <v>1069</v>
      </c>
      <c r="C15" s="147"/>
      <c r="D15" s="147">
        <f>+'GF-DETAIL'!S94</f>
        <v>0</v>
      </c>
      <c r="E15" s="147">
        <v>0</v>
      </c>
      <c r="F15" s="10">
        <f t="shared" si="4"/>
        <v>0</v>
      </c>
      <c r="G15" s="11">
        <f t="shared" si="0"/>
        <v>0</v>
      </c>
      <c r="H15" s="12">
        <v>0</v>
      </c>
      <c r="I15" s="13">
        <v>0</v>
      </c>
      <c r="J15" s="181">
        <f t="shared" si="2"/>
        <v>0</v>
      </c>
      <c r="K15" s="184">
        <v>0</v>
      </c>
    </row>
    <row r="16" spans="1:75" s="14" customFormat="1" ht="16.5" thickBot="1" x14ac:dyDescent="0.3">
      <c r="A16" s="148" t="s">
        <v>1070</v>
      </c>
      <c r="B16" s="149"/>
      <c r="C16" s="150"/>
      <c r="D16" s="151">
        <f>SUM(D7:D15)</f>
        <v>1123782.8699999999</v>
      </c>
      <c r="E16" s="151">
        <f>SUM(E7:E15)</f>
        <v>15519406.68</v>
      </c>
      <c r="F16" s="15">
        <f>SUM(F7:F15)</f>
        <v>15935099.6</v>
      </c>
      <c r="G16" s="16">
        <f>SUM(G7:G15)</f>
        <v>-415692.92000000016</v>
      </c>
      <c r="H16" s="17">
        <f>E16/F16</f>
        <v>0.97391337798729538</v>
      </c>
      <c r="I16" s="18">
        <f>SUM(I7:I15)</f>
        <v>15935099.6</v>
      </c>
      <c r="J16" s="33">
        <f>E16-I16</f>
        <v>-415692.91999999993</v>
      </c>
      <c r="K16" s="185">
        <f>+J16/I16</f>
        <v>-2.6086622012704581E-2</v>
      </c>
      <c r="M16" s="19"/>
      <c r="N16" s="20"/>
    </row>
    <row r="17" spans="1:15" x14ac:dyDescent="0.25">
      <c r="E17" s="29"/>
      <c r="F17" s="22"/>
      <c r="G17" s="23"/>
      <c r="H17" s="24"/>
      <c r="I17" s="26"/>
      <c r="J17" s="186"/>
      <c r="K17" s="186"/>
      <c r="M17" s="37"/>
    </row>
    <row r="18" spans="1:15" x14ac:dyDescent="0.25">
      <c r="A18" s="146" t="s">
        <v>1071</v>
      </c>
      <c r="B18" s="152" t="s">
        <v>1072</v>
      </c>
      <c r="C18" s="153"/>
      <c r="D18" s="153">
        <f>+'GF-DETAIL'!S107+'GF-DETAIL'!S131</f>
        <v>14765.33</v>
      </c>
      <c r="E18" s="153">
        <f>+'GF-DETAIL'!T107+'GF-DETAIL'!T131</f>
        <v>176977.99999999997</v>
      </c>
      <c r="F18" s="187">
        <f t="shared" ref="F18:F35" si="5">I18</f>
        <v>148160.71</v>
      </c>
      <c r="G18" s="27">
        <f t="shared" ref="G18:G35" si="6">F18-E18</f>
        <v>-28817.289999999979</v>
      </c>
      <c r="H18" s="28">
        <f t="shared" ref="H18:H25" si="7">E18/F18</f>
        <v>1.1945002153404907</v>
      </c>
      <c r="I18" s="30">
        <f>+'GF-DETAIL'!U107+'GF-DETAIL'!U131</f>
        <v>148160.71</v>
      </c>
      <c r="J18" s="31">
        <f t="shared" ref="J18:J35" si="8">+I18-E18</f>
        <v>-28817.289999999979</v>
      </c>
      <c r="K18" s="182">
        <f>+J18/I18</f>
        <v>-0.19450021534049061</v>
      </c>
      <c r="M18" s="19"/>
      <c r="N18" s="20"/>
    </row>
    <row r="19" spans="1:15" x14ac:dyDescent="0.25">
      <c r="A19" s="146"/>
      <c r="B19" s="152" t="s">
        <v>1073</v>
      </c>
      <c r="C19" s="153"/>
      <c r="D19" s="153">
        <f>+'GF-DETAIL'!S123+'GF-DETAIL'!S137</f>
        <v>31976.719999999998</v>
      </c>
      <c r="E19" s="153">
        <f>+'GF-DETAIL'!T123+'GF-DETAIL'!T137+'GF-DETAIL'!T145</f>
        <v>445425.16</v>
      </c>
      <c r="F19" s="187">
        <f t="shared" si="5"/>
        <v>535213.3600000001</v>
      </c>
      <c r="G19" s="27">
        <f t="shared" si="6"/>
        <v>89788.200000000128</v>
      </c>
      <c r="H19" s="28">
        <f t="shared" si="7"/>
        <v>0.83223849270130301</v>
      </c>
      <c r="I19" s="30">
        <f>+'GF-DETAIL'!U123+'GF-DETAIL'!U137</f>
        <v>535213.3600000001</v>
      </c>
      <c r="J19" s="31">
        <f t="shared" si="8"/>
        <v>89788.200000000128</v>
      </c>
      <c r="K19" s="182">
        <f t="shared" ref="K19:K35" si="9">+J19/I19</f>
        <v>0.16776150729869693</v>
      </c>
      <c r="M19" s="19"/>
      <c r="N19" s="20"/>
    </row>
    <row r="20" spans="1:15" s="188" customFormat="1" x14ac:dyDescent="0.25">
      <c r="A20" s="146"/>
      <c r="B20" s="152" t="s">
        <v>1074</v>
      </c>
      <c r="C20" s="153"/>
      <c r="D20" s="153">
        <f>+'GF-DETAIL'!S153</f>
        <v>1000</v>
      </c>
      <c r="E20" s="153">
        <f>+'GF-DETAIL'!T153</f>
        <v>12000</v>
      </c>
      <c r="F20" s="187">
        <f t="shared" si="5"/>
        <v>12000</v>
      </c>
      <c r="G20" s="27">
        <f t="shared" si="6"/>
        <v>0</v>
      </c>
      <c r="H20" s="28">
        <f t="shared" si="7"/>
        <v>1</v>
      </c>
      <c r="I20" s="30">
        <f>+'GF-DETAIL'!U153</f>
        <v>12000</v>
      </c>
      <c r="J20" s="31">
        <f t="shared" si="8"/>
        <v>0</v>
      </c>
      <c r="K20" s="182">
        <f t="shared" si="9"/>
        <v>0</v>
      </c>
      <c r="L20" s="3"/>
      <c r="M20" s="19"/>
      <c r="N20" s="20"/>
    </row>
    <row r="21" spans="1:15" s="188" customFormat="1" x14ac:dyDescent="0.25">
      <c r="A21" s="146"/>
      <c r="B21" s="152" t="s">
        <v>1075</v>
      </c>
      <c r="C21" s="153"/>
      <c r="D21" s="153">
        <f>+'GF-DETAIL'!S166+'GF-DETAIL'!S168</f>
        <v>489.71000000000004</v>
      </c>
      <c r="E21" s="153">
        <f>+'GF-DETAIL'!T166+'GF-DETAIL'!T168</f>
        <v>27729.09</v>
      </c>
      <c r="F21" s="187">
        <f t="shared" si="5"/>
        <v>47430</v>
      </c>
      <c r="G21" s="27">
        <f t="shared" si="6"/>
        <v>19700.91</v>
      </c>
      <c r="H21" s="28">
        <f t="shared" si="7"/>
        <v>0.5846318785578748</v>
      </c>
      <c r="I21" s="30">
        <f>+'GF-DETAIL'!U166+'GF-DETAIL'!U168</f>
        <v>47430</v>
      </c>
      <c r="J21" s="31">
        <f t="shared" si="8"/>
        <v>19700.91</v>
      </c>
      <c r="K21" s="182">
        <f t="shared" si="9"/>
        <v>0.41536812144212526</v>
      </c>
      <c r="L21" s="3"/>
      <c r="M21" s="19"/>
      <c r="N21" s="20"/>
    </row>
    <row r="22" spans="1:15" x14ac:dyDescent="0.25">
      <c r="A22" s="189"/>
      <c r="B22" s="152" t="s">
        <v>1076</v>
      </c>
      <c r="C22" s="153"/>
      <c r="D22" s="153">
        <f>+'GF-DETAIL'!S189</f>
        <v>2336.02</v>
      </c>
      <c r="E22" s="153">
        <f>+'GF-DETAIL'!T178+'GF-DETAIL'!T187</f>
        <v>36162.14</v>
      </c>
      <c r="F22" s="187">
        <f t="shared" si="5"/>
        <v>20800</v>
      </c>
      <c r="G22" s="27">
        <f t="shared" si="6"/>
        <v>-15362.14</v>
      </c>
      <c r="H22" s="28">
        <f t="shared" si="7"/>
        <v>1.738564423076923</v>
      </c>
      <c r="I22" s="211">
        <f>+'GF-DETAIL'!U189</f>
        <v>20800</v>
      </c>
      <c r="J22" s="31">
        <f t="shared" si="8"/>
        <v>-15362.14</v>
      </c>
      <c r="K22" s="182">
        <f t="shared" si="9"/>
        <v>-0.73856442307692305</v>
      </c>
      <c r="M22" s="19"/>
      <c r="N22" s="20"/>
    </row>
    <row r="23" spans="1:15" x14ac:dyDescent="0.25">
      <c r="A23" s="189"/>
      <c r="B23" s="152" t="s">
        <v>1077</v>
      </c>
      <c r="C23" s="153"/>
      <c r="D23" s="153">
        <f>+'GF-DETAIL'!S199+'GF-DETAIL'!S225</f>
        <v>20892.13</v>
      </c>
      <c r="E23" s="153">
        <f>+'GF-DETAIL'!T199+'GF-DETAIL'!T225</f>
        <v>219444.32</v>
      </c>
      <c r="F23" s="187">
        <f t="shared" si="5"/>
        <v>227954.93000000002</v>
      </c>
      <c r="G23" s="27">
        <f t="shared" si="6"/>
        <v>8510.6100000000151</v>
      </c>
      <c r="H23" s="28">
        <f t="shared" si="7"/>
        <v>0.96266538302110849</v>
      </c>
      <c r="I23" s="30">
        <f>+'GF-DETAIL'!U199+'GF-DETAIL'!U225</f>
        <v>227954.93000000002</v>
      </c>
      <c r="J23" s="31">
        <f t="shared" si="8"/>
        <v>8510.6100000000151</v>
      </c>
      <c r="K23" s="182">
        <f t="shared" si="9"/>
        <v>3.7334616978891462E-2</v>
      </c>
      <c r="M23" s="19"/>
      <c r="N23" s="20"/>
    </row>
    <row r="24" spans="1:15" x14ac:dyDescent="0.25">
      <c r="A24" s="189"/>
      <c r="B24" s="152" t="s">
        <v>1078</v>
      </c>
      <c r="C24" s="153"/>
      <c r="D24" s="153">
        <f>+'GF-DETAIL'!S218+'GF-DETAIL'!S227+'GF-DETAIL'!S233</f>
        <v>12977.79</v>
      </c>
      <c r="E24" s="153">
        <f>+'GF-DETAIL'!T218+'GF-DETAIL'!T227+'GF-DETAIL'!T233</f>
        <v>242259.56</v>
      </c>
      <c r="F24" s="187">
        <f t="shared" si="5"/>
        <v>226661.18</v>
      </c>
      <c r="G24" s="27">
        <f t="shared" si="6"/>
        <v>-15598.380000000005</v>
      </c>
      <c r="H24" s="28">
        <f t="shared" si="7"/>
        <v>1.0688180481545186</v>
      </c>
      <c r="I24" s="30">
        <f>+'GF-DETAIL'!U218+'GF-DETAIL'!U227+'GF-DETAIL'!U233</f>
        <v>226661.18</v>
      </c>
      <c r="J24" s="31">
        <f t="shared" si="8"/>
        <v>-15598.380000000005</v>
      </c>
      <c r="K24" s="182">
        <f t="shared" si="9"/>
        <v>-6.8818048154518585E-2</v>
      </c>
      <c r="M24" s="19"/>
      <c r="N24" s="20"/>
    </row>
    <row r="25" spans="1:15" x14ac:dyDescent="0.25">
      <c r="A25" s="189"/>
      <c r="B25" s="152" t="s">
        <v>1079</v>
      </c>
      <c r="C25" s="153"/>
      <c r="D25" s="153">
        <f>+'GF-DETAIL'!S240+'GF-DETAIL'!S255</f>
        <v>4135.6499999999996</v>
      </c>
      <c r="E25" s="153">
        <f>+'GF-DETAIL'!T240+'GF-DETAIL'!T255</f>
        <v>62485.64</v>
      </c>
      <c r="F25" s="187">
        <f t="shared" si="5"/>
        <v>33051.42</v>
      </c>
      <c r="G25" s="27">
        <f t="shared" si="6"/>
        <v>-29434.22</v>
      </c>
      <c r="H25" s="28">
        <f t="shared" si="7"/>
        <v>1.8905584086856178</v>
      </c>
      <c r="I25" s="30">
        <f>+'GF-DETAIL'!U240+'GF-DETAIL'!U255</f>
        <v>33051.42</v>
      </c>
      <c r="J25" s="31">
        <f t="shared" si="8"/>
        <v>-29434.22</v>
      </c>
      <c r="K25" s="182">
        <f t="shared" si="9"/>
        <v>-0.89055840868561786</v>
      </c>
      <c r="M25" s="19"/>
      <c r="N25" s="20"/>
      <c r="O25" s="190"/>
    </row>
    <row r="26" spans="1:15" x14ac:dyDescent="0.25">
      <c r="A26" s="189"/>
      <c r="B26" s="152" t="s">
        <v>1080</v>
      </c>
      <c r="C26" s="153"/>
      <c r="D26" s="153">
        <f>+'GF-DETAIL'!S248+'GF-DETAIL'!S259</f>
        <v>6194.2000000000007</v>
      </c>
      <c r="E26" s="153">
        <f>+'GF-DETAIL'!T248+'GF-DETAIL'!T259</f>
        <v>21604.079999999998</v>
      </c>
      <c r="F26" s="187">
        <f t="shared" si="5"/>
        <v>0</v>
      </c>
      <c r="G26" s="27">
        <f t="shared" si="6"/>
        <v>-21604.079999999998</v>
      </c>
      <c r="H26" s="28">
        <v>0</v>
      </c>
      <c r="I26" s="30">
        <f>+'GF-DETAIL'!U248+'GF-DETAIL'!U259</f>
        <v>0</v>
      </c>
      <c r="J26" s="31">
        <f t="shared" si="8"/>
        <v>-21604.079999999998</v>
      </c>
      <c r="K26" s="182">
        <v>0</v>
      </c>
      <c r="M26" s="19"/>
      <c r="N26" s="20"/>
      <c r="O26" s="190"/>
    </row>
    <row r="27" spans="1:15" x14ac:dyDescent="0.25">
      <c r="A27" s="189"/>
      <c r="B27" s="152" t="s">
        <v>1081</v>
      </c>
      <c r="C27" s="153"/>
      <c r="D27" s="153">
        <f>+'GF-DETAIL'!S271+'GF-DETAIL'!S297</f>
        <v>22117.07</v>
      </c>
      <c r="E27" s="153">
        <f>+'GF-DETAIL'!T271+'GF-DETAIL'!T297</f>
        <v>258302.07</v>
      </c>
      <c r="F27" s="187">
        <f t="shared" si="5"/>
        <v>279897.20999999996</v>
      </c>
      <c r="G27" s="27">
        <f t="shared" si="6"/>
        <v>21595.139999999956</v>
      </c>
      <c r="H27" s="28">
        <f t="shared" ref="H27:H36" si="10">E27/F27</f>
        <v>0.92284617628021393</v>
      </c>
      <c r="I27" s="30">
        <f>+'GF-DETAIL'!U271+'GF-DETAIL'!U297</f>
        <v>279897.20999999996</v>
      </c>
      <c r="J27" s="31">
        <f t="shared" si="8"/>
        <v>21595.139999999956</v>
      </c>
      <c r="K27" s="182">
        <f t="shared" si="9"/>
        <v>7.715382371978613E-2</v>
      </c>
      <c r="M27" s="19"/>
      <c r="N27" s="20"/>
    </row>
    <row r="28" spans="1:15" x14ac:dyDescent="0.25">
      <c r="A28" s="189"/>
      <c r="B28" s="152" t="s">
        <v>1082</v>
      </c>
      <c r="C28" s="153"/>
      <c r="D28" s="153">
        <f>+'GF-DETAIL'!S291+'GF-DETAIL'!S304+'GF-DETAIL'!S310</f>
        <v>27022.560000000001</v>
      </c>
      <c r="E28" s="153">
        <f>+'GF-DETAIL'!T291+'GF-DETAIL'!T304+'GF-DETAIL'!T310</f>
        <v>195539.91</v>
      </c>
      <c r="F28" s="187">
        <f t="shared" si="5"/>
        <v>175154</v>
      </c>
      <c r="G28" s="27">
        <f t="shared" si="6"/>
        <v>-20385.910000000003</v>
      </c>
      <c r="H28" s="28">
        <f t="shared" si="10"/>
        <v>1.1163884924123915</v>
      </c>
      <c r="I28" s="30">
        <f>+'GF-DETAIL'!U291+'GF-DETAIL'!U304+'GF-DETAIL'!U310</f>
        <v>175154</v>
      </c>
      <c r="J28" s="31">
        <f t="shared" si="8"/>
        <v>-20385.910000000003</v>
      </c>
      <c r="K28" s="182">
        <f t="shared" si="9"/>
        <v>-0.11638849241239139</v>
      </c>
      <c r="M28" s="19"/>
      <c r="N28" s="20"/>
    </row>
    <row r="29" spans="1:15" x14ac:dyDescent="0.25">
      <c r="A29" s="189"/>
      <c r="B29" s="152" t="s">
        <v>1083</v>
      </c>
      <c r="C29" s="153"/>
      <c r="D29" s="153">
        <f>+'GF-DETAIL'!S344+'GF-DETAIL'!S376</f>
        <v>307326.38</v>
      </c>
      <c r="E29" s="153">
        <f>+'GF-DETAIL'!T344+'GF-DETAIL'!T376</f>
        <v>5104009.41</v>
      </c>
      <c r="F29" s="187">
        <f t="shared" si="5"/>
        <v>5121284.38</v>
      </c>
      <c r="G29" s="27">
        <f t="shared" si="6"/>
        <v>17274.969999999739</v>
      </c>
      <c r="H29" s="28">
        <f t="shared" si="10"/>
        <v>0.99662682860036766</v>
      </c>
      <c r="I29" s="30">
        <f>+'GF-DETAIL'!U344+'GF-DETAIL'!U376</f>
        <v>5121284.38</v>
      </c>
      <c r="J29" s="31">
        <f t="shared" si="8"/>
        <v>17274.969999999739</v>
      </c>
      <c r="K29" s="182">
        <f t="shared" si="9"/>
        <v>3.3731713996323202E-3</v>
      </c>
      <c r="M29" s="19"/>
      <c r="N29" s="20"/>
    </row>
    <row r="30" spans="1:15" x14ac:dyDescent="0.25">
      <c r="A30" s="189"/>
      <c r="B30" s="152" t="s">
        <v>1084</v>
      </c>
      <c r="C30" s="153"/>
      <c r="D30" s="153">
        <f>+'GF-DETAIL'!S368+'GF-DETAIL'!S389+'GF-DETAIL'!S400+'GF-DETAIL'!S402</f>
        <v>17735.899999999998</v>
      </c>
      <c r="E30" s="153">
        <f>+'GF-DETAIL'!T368+'GF-DETAIL'!T389+'GF-DETAIL'!T400+'GF-DETAIL'!T402</f>
        <v>735633.26000000013</v>
      </c>
      <c r="F30" s="187">
        <f t="shared" si="5"/>
        <v>890488.42</v>
      </c>
      <c r="G30" s="27">
        <f t="shared" si="6"/>
        <v>154855.15999999992</v>
      </c>
      <c r="H30" s="28">
        <f t="shared" si="10"/>
        <v>0.82610087169915147</v>
      </c>
      <c r="I30" s="30">
        <f>+'GF-DETAIL'!U368+'GF-DETAIL'!U389+'GF-DETAIL'!U400+'GF-DETAIL'!U402</f>
        <v>890488.42</v>
      </c>
      <c r="J30" s="31">
        <f t="shared" si="8"/>
        <v>154855.15999999992</v>
      </c>
      <c r="K30" s="182">
        <f t="shared" si="9"/>
        <v>0.17389912830084855</v>
      </c>
      <c r="M30" s="19"/>
      <c r="N30" s="20"/>
    </row>
    <row r="31" spans="1:15" x14ac:dyDescent="0.25">
      <c r="A31" s="189"/>
      <c r="B31" s="152" t="s">
        <v>1085</v>
      </c>
      <c r="C31" s="153"/>
      <c r="D31" s="153">
        <f>+'GF-DETAIL'!S450+'GF-DETAIL'!S483</f>
        <v>396876.38</v>
      </c>
      <c r="E31" s="153">
        <f>+'GF-DETAIL'!T450+'GF-DETAIL'!T483</f>
        <v>5681725.5899999999</v>
      </c>
      <c r="F31" s="187">
        <f t="shared" si="5"/>
        <v>5719219.1400000006</v>
      </c>
      <c r="G31" s="27">
        <f t="shared" si="6"/>
        <v>37493.550000000745</v>
      </c>
      <c r="H31" s="28">
        <f t="shared" si="10"/>
        <v>0.99344428862014178</v>
      </c>
      <c r="I31" s="30">
        <f>+'GF-DETAIL'!U450+'GF-DETAIL'!U483</f>
        <v>5719219.1400000006</v>
      </c>
      <c r="J31" s="31">
        <f t="shared" si="8"/>
        <v>37493.550000000745</v>
      </c>
      <c r="K31" s="182">
        <f t="shared" si="9"/>
        <v>6.5557113798581845E-3</v>
      </c>
      <c r="M31" s="19"/>
      <c r="N31" s="20"/>
    </row>
    <row r="32" spans="1:15" x14ac:dyDescent="0.25">
      <c r="A32" s="189"/>
      <c r="B32" s="152" t="s">
        <v>1086</v>
      </c>
      <c r="C32" s="153"/>
      <c r="D32" s="153">
        <f>+'GF-DETAIL'!S475+'GF-DETAIL'!S500+'GF-DETAIL'!S508+'GF-DETAIL'!S513</f>
        <v>79069.56</v>
      </c>
      <c r="E32" s="153">
        <f>+'GF-DETAIL'!T513+'GF-DETAIL'!T508+'GF-DETAIL'!T500+'GF-DETAIL'!T475</f>
        <v>1045075.64</v>
      </c>
      <c r="F32" s="187">
        <f t="shared" si="5"/>
        <v>942500</v>
      </c>
      <c r="G32" s="27">
        <f t="shared" si="6"/>
        <v>-102575.64000000001</v>
      </c>
      <c r="H32" s="28">
        <f t="shared" si="10"/>
        <v>1.1088335702917771</v>
      </c>
      <c r="I32" s="30">
        <f>+'GF-DETAIL'!U513+'GF-DETAIL'!U508+'GF-DETAIL'!U500+'GF-DETAIL'!U475</f>
        <v>942500</v>
      </c>
      <c r="J32" s="31">
        <f t="shared" si="8"/>
        <v>-102575.64000000001</v>
      </c>
      <c r="K32" s="182">
        <f t="shared" si="9"/>
        <v>-0.1088335702917772</v>
      </c>
      <c r="M32" s="19"/>
      <c r="N32" s="20"/>
    </row>
    <row r="33" spans="1:14" x14ac:dyDescent="0.25">
      <c r="A33" s="189"/>
      <c r="B33" s="152" t="s">
        <v>1087</v>
      </c>
      <c r="C33" s="153"/>
      <c r="D33" s="153">
        <f>+'GF-DETAIL'!S525</f>
        <v>290</v>
      </c>
      <c r="E33" s="153">
        <f>+'GF-DETAIL'!T525</f>
        <v>18758.18</v>
      </c>
      <c r="F33" s="187">
        <f t="shared" si="5"/>
        <v>4102.6400000000003</v>
      </c>
      <c r="G33" s="27">
        <f t="shared" si="6"/>
        <v>-14655.54</v>
      </c>
      <c r="H33" s="28">
        <f t="shared" si="10"/>
        <v>4.572221788896905</v>
      </c>
      <c r="I33" s="30">
        <f>+'GF-DETAIL'!U525</f>
        <v>4102.6400000000003</v>
      </c>
      <c r="J33" s="31">
        <f t="shared" si="8"/>
        <v>-14655.54</v>
      </c>
      <c r="K33" s="182">
        <f t="shared" si="9"/>
        <v>-3.5722217888969054</v>
      </c>
      <c r="M33" s="19"/>
      <c r="N33" s="20"/>
    </row>
    <row r="34" spans="1:14" x14ac:dyDescent="0.25">
      <c r="A34" s="189"/>
      <c r="B34" s="152" t="s">
        <v>1088</v>
      </c>
      <c r="C34" s="153"/>
      <c r="D34" s="153">
        <f>+'GF-DETAIL'!S548+'GF-DETAIL'!S581</f>
        <v>66612.490000000005</v>
      </c>
      <c r="E34" s="153">
        <f>+'GF-DETAIL'!T548+'GF-DETAIL'!T581</f>
        <v>838646.61</v>
      </c>
      <c r="F34" s="187">
        <f t="shared" si="5"/>
        <v>681532.2</v>
      </c>
      <c r="G34" s="27">
        <f t="shared" si="6"/>
        <v>-157114.41000000003</v>
      </c>
      <c r="H34" s="28">
        <f t="shared" si="10"/>
        <v>1.2305311619905854</v>
      </c>
      <c r="I34" s="30">
        <f>+'GF-DETAIL'!U548+'GF-DETAIL'!U581</f>
        <v>681532.2</v>
      </c>
      <c r="J34" s="31">
        <f t="shared" si="8"/>
        <v>-157114.41000000003</v>
      </c>
      <c r="K34" s="182">
        <f t="shared" si="9"/>
        <v>-0.2305311619905854</v>
      </c>
      <c r="M34" s="19"/>
      <c r="N34" s="20"/>
    </row>
    <row r="35" spans="1:14" x14ac:dyDescent="0.25">
      <c r="A35" s="189"/>
      <c r="B35" s="152" t="s">
        <v>1089</v>
      </c>
      <c r="C35" s="153"/>
      <c r="D35" s="153">
        <f>+'GF-DETAIL'!S573+'GF-DETAIL'!S600+'GF-DETAIL'!S608</f>
        <v>198451.27</v>
      </c>
      <c r="E35" s="153">
        <f>+'GF-DETAIL'!T608+'GF-DETAIL'!T600+'GF-DETAIL'!T573</f>
        <v>421660.97</v>
      </c>
      <c r="F35" s="187">
        <f t="shared" si="5"/>
        <v>538566.81000000006</v>
      </c>
      <c r="G35" s="27">
        <f t="shared" si="6"/>
        <v>116905.84000000008</v>
      </c>
      <c r="H35" s="28">
        <f t="shared" si="10"/>
        <v>0.78293159208975383</v>
      </c>
      <c r="I35" s="30">
        <f>+'GF-DETAIL'!U608+'GF-DETAIL'!U600+'GF-DETAIL'!U573</f>
        <v>538566.81000000006</v>
      </c>
      <c r="J35" s="31">
        <f t="shared" si="8"/>
        <v>116905.84000000008</v>
      </c>
      <c r="K35" s="182">
        <f t="shared" si="9"/>
        <v>0.21706840791024623</v>
      </c>
      <c r="N35" s="190"/>
    </row>
    <row r="36" spans="1:14" s="14" customFormat="1" ht="16.5" thickBot="1" x14ac:dyDescent="0.3">
      <c r="A36" s="148" t="s">
        <v>1090</v>
      </c>
      <c r="B36" s="149"/>
      <c r="C36" s="150"/>
      <c r="D36" s="151">
        <f>SUM(D18:D35)</f>
        <v>1210269.1599999999</v>
      </c>
      <c r="E36" s="151">
        <f>SUM(E18:E35)</f>
        <v>15543439.630000001</v>
      </c>
      <c r="F36" s="15">
        <f>SUM(F18:F35)</f>
        <v>15604016.4</v>
      </c>
      <c r="G36" s="16">
        <f>SUM(G18:G35)</f>
        <v>60576.770000000542</v>
      </c>
      <c r="H36" s="32">
        <f t="shared" si="10"/>
        <v>0.99611787321628298</v>
      </c>
      <c r="I36" s="33">
        <f>SUM(I18:I35)</f>
        <v>15604016.4</v>
      </c>
      <c r="J36" s="33">
        <f>SUM(J18:J34)</f>
        <v>-56329.069999999541</v>
      </c>
      <c r="K36" s="185">
        <f>+J36/I36</f>
        <v>-3.6099084079403774E-3</v>
      </c>
    </row>
    <row r="37" spans="1:14" x14ac:dyDescent="0.25">
      <c r="D37" s="153"/>
      <c r="E37" s="29"/>
      <c r="F37" s="21"/>
      <c r="G37" s="21"/>
      <c r="H37" s="208"/>
      <c r="I37" s="34"/>
    </row>
    <row r="38" spans="1:14" x14ac:dyDescent="0.25">
      <c r="D38" s="153"/>
      <c r="E38" s="153"/>
      <c r="F38" s="21"/>
      <c r="G38" s="21"/>
      <c r="H38" s="21"/>
      <c r="I38" s="34"/>
    </row>
    <row r="39" spans="1:14" x14ac:dyDescent="0.25">
      <c r="A39" s="154" t="s">
        <v>1091</v>
      </c>
      <c r="D39" s="155">
        <f>+D16-D36</f>
        <v>-86486.290000000037</v>
      </c>
      <c r="E39" s="155">
        <f>+E16-E36</f>
        <v>-24032.950000001118</v>
      </c>
      <c r="F39" s="35">
        <f>+F16-F36</f>
        <v>331083.19999999925</v>
      </c>
      <c r="G39" s="35">
        <f>G16+G36</f>
        <v>-355116.14999999962</v>
      </c>
      <c r="H39" s="35"/>
      <c r="I39" s="36">
        <f>+I16-I36</f>
        <v>331083.19999999925</v>
      </c>
      <c r="J39" s="191"/>
    </row>
    <row r="40" spans="1:14" x14ac:dyDescent="0.25">
      <c r="E40" s="192"/>
      <c r="F40" s="38"/>
      <c r="G40" s="38"/>
      <c r="H40" s="38"/>
      <c r="I40" s="37"/>
    </row>
    <row r="41" spans="1:14" x14ac:dyDescent="0.25">
      <c r="A41" s="154" t="s">
        <v>1092</v>
      </c>
      <c r="E41" s="29">
        <f>I52</f>
        <v>4951124.1999999993</v>
      </c>
      <c r="F41" s="21"/>
      <c r="G41" s="21"/>
      <c r="H41" s="21"/>
      <c r="I41" s="19">
        <v>0</v>
      </c>
    </row>
    <row r="42" spans="1:14" ht="16.5" thickBot="1" x14ac:dyDescent="0.3">
      <c r="A42" s="154" t="s">
        <v>1093</v>
      </c>
      <c r="E42" s="156">
        <f>E39+E41</f>
        <v>4927091.2499999981</v>
      </c>
      <c r="F42" s="19"/>
      <c r="G42" s="19"/>
      <c r="H42" s="19"/>
      <c r="I42" s="19">
        <v>0</v>
      </c>
    </row>
    <row r="43" spans="1:14" ht="16.5" hidden="1" thickTop="1" x14ac:dyDescent="0.25">
      <c r="A43" s="154"/>
    </row>
    <row r="44" spans="1:14" ht="20.100000000000001" hidden="1" customHeight="1" thickBot="1" x14ac:dyDescent="0.3">
      <c r="A44" s="218" t="s">
        <v>1094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20"/>
    </row>
    <row r="45" spans="1:14" ht="20.100000000000001" hidden="1" customHeight="1" x14ac:dyDescent="0.25">
      <c r="A45" s="193" t="s">
        <v>1060</v>
      </c>
      <c r="B45" s="157"/>
      <c r="E45" s="155"/>
      <c r="F45" s="35"/>
      <c r="G45" s="35"/>
      <c r="H45" s="35"/>
      <c r="I45" s="3"/>
      <c r="J45" s="3"/>
      <c r="K45" s="3"/>
    </row>
    <row r="46" spans="1:14" ht="20.100000000000001" hidden="1" customHeight="1" x14ac:dyDescent="0.25">
      <c r="A46" s="157"/>
      <c r="B46" s="194"/>
      <c r="C46" s="194"/>
      <c r="D46" s="194"/>
      <c r="E46" s="195"/>
      <c r="F46" s="196"/>
      <c r="G46" s="196"/>
      <c r="H46" s="196"/>
      <c r="I46" s="197"/>
      <c r="J46" s="197"/>
      <c r="K46" s="197"/>
    </row>
    <row r="47" spans="1:14" ht="20.100000000000001" hidden="1" customHeight="1" x14ac:dyDescent="0.25">
      <c r="A47" s="193" t="s">
        <v>1071</v>
      </c>
      <c r="B47" s="194"/>
      <c r="C47" s="194"/>
      <c r="D47" s="194"/>
      <c r="E47" s="194"/>
      <c r="F47" s="197"/>
      <c r="G47" s="197"/>
      <c r="H47" s="197"/>
      <c r="I47" s="197"/>
      <c r="J47" s="197"/>
      <c r="K47" s="197"/>
    </row>
    <row r="48" spans="1:14" ht="20.100000000000001" hidden="1" customHeight="1" x14ac:dyDescent="0.25">
      <c r="A48" s="157"/>
      <c r="B48" s="194"/>
      <c r="C48" s="194"/>
      <c r="D48" s="194"/>
      <c r="E48" s="194"/>
      <c r="F48" s="197"/>
      <c r="G48" s="197"/>
      <c r="H48" s="197"/>
      <c r="I48" s="197"/>
      <c r="J48" s="197"/>
      <c r="K48" s="197"/>
    </row>
    <row r="49" spans="1:11" ht="20.100000000000001" customHeight="1" thickTop="1" x14ac:dyDescent="0.25">
      <c r="A49" s="157"/>
      <c r="B49" s="194"/>
      <c r="C49" s="194"/>
      <c r="D49" s="198"/>
      <c r="E49" s="194"/>
      <c r="F49" s="196"/>
      <c r="G49" s="197"/>
      <c r="H49" s="197"/>
      <c r="I49" s="197"/>
      <c r="J49" s="197"/>
      <c r="K49" s="197"/>
    </row>
    <row r="50" spans="1:11" ht="20.100000000000001" customHeight="1" x14ac:dyDescent="0.25">
      <c r="A50" s="157"/>
      <c r="B50" s="194"/>
      <c r="C50" s="194"/>
      <c r="D50" s="194"/>
      <c r="E50" s="194"/>
      <c r="F50" s="197"/>
      <c r="G50" s="197"/>
      <c r="H50" s="197"/>
      <c r="I50" s="40">
        <v>4620041</v>
      </c>
      <c r="J50" s="197"/>
      <c r="K50" s="197"/>
    </row>
    <row r="51" spans="1:11" ht="20.100000000000001" customHeight="1" x14ac:dyDescent="0.25">
      <c r="A51" s="199"/>
      <c r="B51" s="194"/>
      <c r="C51" s="194"/>
      <c r="D51" s="194"/>
      <c r="E51" s="194"/>
      <c r="F51" s="196"/>
      <c r="G51" s="197"/>
      <c r="H51" s="197"/>
      <c r="I51" s="197"/>
      <c r="J51" s="197"/>
      <c r="K51" s="197"/>
    </row>
    <row r="52" spans="1:11" ht="20.100000000000001" customHeight="1" thickBot="1" x14ac:dyDescent="0.3">
      <c r="A52" s="199"/>
      <c r="B52" s="194"/>
      <c r="C52" s="194"/>
      <c r="D52" s="194"/>
      <c r="E52" s="194"/>
      <c r="F52" s="197"/>
      <c r="G52" s="197"/>
      <c r="H52" s="197"/>
      <c r="I52" s="41">
        <f>I39+I41+I42+I50</f>
        <v>4951124.1999999993</v>
      </c>
      <c r="J52" s="200"/>
      <c r="K52" s="197"/>
    </row>
    <row r="53" spans="1:11" ht="20.100000000000001" customHeight="1" thickTop="1" x14ac:dyDescent="0.25">
      <c r="A53" s="157"/>
      <c r="B53" s="194"/>
      <c r="C53" s="194"/>
      <c r="D53" s="194"/>
      <c r="E53" s="194"/>
      <c r="F53" s="197"/>
      <c r="G53" s="197"/>
      <c r="H53" s="197"/>
      <c r="I53" s="197"/>
      <c r="J53" s="197"/>
      <c r="K53" s="197"/>
    </row>
    <row r="54" spans="1:11" ht="20.100000000000001" customHeight="1" x14ac:dyDescent="0.25">
      <c r="A54" s="199"/>
      <c r="B54" s="194"/>
      <c r="C54" s="194"/>
      <c r="D54" s="194"/>
      <c r="E54" s="194"/>
      <c r="F54" s="197"/>
      <c r="G54" s="197"/>
      <c r="H54" s="197"/>
      <c r="I54" s="197"/>
      <c r="J54" s="197"/>
      <c r="K54" s="197"/>
    </row>
    <row r="55" spans="1:11" ht="20.100000000000001" customHeight="1" x14ac:dyDescent="0.25">
      <c r="A55" s="157"/>
      <c r="C55" s="194"/>
      <c r="D55" s="201"/>
      <c r="E55" s="202"/>
      <c r="F55" s="203"/>
      <c r="G55" s="203"/>
      <c r="H55" s="203"/>
      <c r="I55" s="197"/>
      <c r="J55" s="197"/>
      <c r="K55" s="197"/>
    </row>
    <row r="56" spans="1:11" s="39" customFormat="1" ht="13.5" customHeight="1" x14ac:dyDescent="0.25">
      <c r="A56" s="157"/>
      <c r="B56" s="194"/>
      <c r="C56" s="194"/>
      <c r="D56" s="194"/>
      <c r="E56" s="202"/>
      <c r="F56" s="203"/>
      <c r="G56" s="203"/>
      <c r="H56" s="203"/>
      <c r="I56" s="197"/>
      <c r="J56" s="197"/>
      <c r="K56" s="197"/>
    </row>
    <row r="58" spans="1:11" x14ac:dyDescent="0.25">
      <c r="E58" s="204"/>
      <c r="F58" s="205"/>
      <c r="G58" s="205"/>
      <c r="H58" s="205"/>
    </row>
    <row r="59" spans="1:11" x14ac:dyDescent="0.25">
      <c r="B59" s="158" t="s">
        <v>1095</v>
      </c>
      <c r="D59" s="206"/>
      <c r="E59" s="206">
        <f>E18+E19</f>
        <v>622403.15999999992</v>
      </c>
      <c r="F59" s="190">
        <f>F18+F19</f>
        <v>683374.07000000007</v>
      </c>
      <c r="I59" s="190">
        <f>I18+I19</f>
        <v>683374.07000000007</v>
      </c>
    </row>
    <row r="60" spans="1:11" x14ac:dyDescent="0.25">
      <c r="B60" s="158" t="s">
        <v>1096</v>
      </c>
      <c r="D60" s="206"/>
      <c r="E60" s="206">
        <f>E20+E21</f>
        <v>39729.089999999997</v>
      </c>
      <c r="F60" s="190">
        <f>F20+F21</f>
        <v>59430</v>
      </c>
      <c r="G60" s="205"/>
      <c r="H60" s="205"/>
      <c r="I60" s="190">
        <f>I20+I21</f>
        <v>59430</v>
      </c>
    </row>
    <row r="61" spans="1:11" x14ac:dyDescent="0.25">
      <c r="B61" s="158" t="s">
        <v>1097</v>
      </c>
      <c r="D61" s="206"/>
      <c r="E61" s="206">
        <f>E22</f>
        <v>36162.14</v>
      </c>
      <c r="F61" s="190">
        <f>F22</f>
        <v>20800</v>
      </c>
      <c r="G61" s="205"/>
      <c r="H61" s="205"/>
      <c r="I61" s="190">
        <f>I22</f>
        <v>20800</v>
      </c>
    </row>
    <row r="62" spans="1:11" x14ac:dyDescent="0.25">
      <c r="B62" s="158" t="s">
        <v>1098</v>
      </c>
      <c r="D62" s="206"/>
      <c r="E62" s="206">
        <f>E23+E24</f>
        <v>461703.88</v>
      </c>
      <c r="F62" s="190">
        <f>F23+F24</f>
        <v>454616.11</v>
      </c>
      <c r="G62" s="205"/>
      <c r="H62" s="205"/>
      <c r="I62" s="190">
        <f>I23+I24</f>
        <v>454616.11</v>
      </c>
    </row>
    <row r="63" spans="1:11" x14ac:dyDescent="0.25">
      <c r="B63" s="43" t="s">
        <v>1099</v>
      </c>
      <c r="D63" s="206"/>
      <c r="E63" s="206">
        <f>E25+E26</f>
        <v>84089.72</v>
      </c>
      <c r="F63" s="190">
        <f>F25+F26</f>
        <v>33051.42</v>
      </c>
      <c r="I63" s="190">
        <f>I25+I26</f>
        <v>33051.42</v>
      </c>
    </row>
    <row r="64" spans="1:11" x14ac:dyDescent="0.25">
      <c r="B64" s="158" t="s">
        <v>1100</v>
      </c>
      <c r="D64" s="206"/>
      <c r="E64" s="206">
        <f>E27+E28</f>
        <v>453841.98</v>
      </c>
      <c r="F64" s="190">
        <f>F27+F28</f>
        <v>455051.20999999996</v>
      </c>
      <c r="G64" s="205"/>
      <c r="H64" s="205"/>
      <c r="I64" s="190">
        <f>I27+I28</f>
        <v>455051.20999999996</v>
      </c>
    </row>
    <row r="65" spans="2:9" x14ac:dyDescent="0.25">
      <c r="B65" s="158" t="s">
        <v>1101</v>
      </c>
      <c r="D65" s="206"/>
      <c r="E65" s="206">
        <f>E29+E30</f>
        <v>5839642.6699999999</v>
      </c>
      <c r="F65" s="190">
        <f>F29+F30</f>
        <v>6011772.7999999998</v>
      </c>
      <c r="G65" s="205"/>
      <c r="H65" s="205"/>
      <c r="I65" s="190">
        <f>I29+I30</f>
        <v>6011772.7999999998</v>
      </c>
    </row>
    <row r="66" spans="2:9" x14ac:dyDescent="0.25">
      <c r="B66" s="158" t="s">
        <v>1102</v>
      </c>
      <c r="D66" s="206"/>
      <c r="E66" s="206">
        <f>E31+E32</f>
        <v>6726801.2299999995</v>
      </c>
      <c r="F66" s="190">
        <f>F31+F32</f>
        <v>6661719.1400000006</v>
      </c>
      <c r="G66" s="205"/>
      <c r="H66" s="205"/>
      <c r="I66" s="190">
        <f>I31+I32</f>
        <v>6661719.1400000006</v>
      </c>
    </row>
    <row r="67" spans="2:9" x14ac:dyDescent="0.25">
      <c r="B67" s="158" t="s">
        <v>1103</v>
      </c>
      <c r="D67" s="206"/>
      <c r="E67" s="206">
        <f>E33+E34+E35</f>
        <v>1279065.76</v>
      </c>
      <c r="F67" s="190">
        <f>F33+F34+F35</f>
        <v>1224201.6499999999</v>
      </c>
      <c r="I67" s="190">
        <f>I33+I34+I35</f>
        <v>1224201.6499999999</v>
      </c>
    </row>
    <row r="68" spans="2:9" x14ac:dyDescent="0.25">
      <c r="D68" s="206"/>
      <c r="E68" s="206">
        <f>SUM(E59:E67)</f>
        <v>15543439.629999999</v>
      </c>
      <c r="F68" s="190">
        <f>SUM(F59:F67)</f>
        <v>15604016.4</v>
      </c>
      <c r="I68" s="190">
        <f>SUM(I59:I67)</f>
        <v>15604016.4</v>
      </c>
    </row>
  </sheetData>
  <mergeCells count="5">
    <mergeCell ref="A1:K1"/>
    <mergeCell ref="A2:K2"/>
    <mergeCell ref="A3:K3"/>
    <mergeCell ref="A4:K4"/>
    <mergeCell ref="A44:K44"/>
  </mergeCells>
  <printOptions horizontalCentered="1" verticalCentered="1"/>
  <pageMargins left="0.2" right="0.2" top="0" bottom="0.4" header="0.3" footer="0.25"/>
  <pageSetup scale="54" orientation="landscape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789"/>
  <sheetViews>
    <sheetView zoomScale="98" zoomScaleNormal="98" workbookViewId="0">
      <pane xSplit="3" ySplit="4" topLeftCell="S610" activePane="bottomRight" state="frozen"/>
      <selection pane="topRight" activeCell="D1" sqref="D1"/>
      <selection pane="bottomLeft" activeCell="A5" sqref="A5"/>
      <selection pane="bottomRight" activeCell="P511" sqref="P511"/>
    </sheetView>
  </sheetViews>
  <sheetFormatPr defaultRowHeight="15" x14ac:dyDescent="0.25"/>
  <cols>
    <col min="1" max="1" width="33.5703125" customWidth="1"/>
    <col min="2" max="2" width="17.140625" style="46" customWidth="1"/>
    <col min="3" max="3" width="36.140625" customWidth="1"/>
    <col min="4" max="4" width="16" style="47" hidden="1" customWidth="1"/>
    <col min="5" max="6" width="17.5703125" style="47" hidden="1" customWidth="1"/>
    <col min="7" max="7" width="11.28515625" style="48" hidden="1" customWidth="1"/>
    <col min="8" max="8" width="17.28515625" customWidth="1"/>
    <col min="9" max="9" width="15" customWidth="1"/>
    <col min="10" max="10" width="17.140625" customWidth="1"/>
    <col min="11" max="11" width="17" customWidth="1"/>
    <col min="12" max="12" width="15.85546875" customWidth="1"/>
    <col min="13" max="13" width="16.140625" customWidth="1"/>
    <col min="14" max="14" width="15.28515625" customWidth="1"/>
    <col min="15" max="15" width="15.42578125" bestFit="1" customWidth="1"/>
    <col min="16" max="16" width="16.85546875" customWidth="1"/>
    <col min="17" max="17" width="15.140625" customWidth="1"/>
    <col min="18" max="18" width="15.42578125" style="159" bestFit="1" customWidth="1"/>
    <col min="19" max="19" width="17" customWidth="1"/>
    <col min="20" max="20" width="20.42578125" style="47" customWidth="1"/>
    <col min="21" max="21" width="20.42578125" bestFit="1" customWidth="1"/>
    <col min="22" max="22" width="21.140625" bestFit="1" customWidth="1"/>
    <col min="23" max="23" width="12.85546875" style="49" customWidth="1"/>
    <col min="24" max="24" width="16" customWidth="1"/>
    <col min="25" max="25" width="10.85546875" bestFit="1" customWidth="1"/>
    <col min="28" max="28" width="10" bestFit="1" customWidth="1"/>
  </cols>
  <sheetData>
    <row r="1" spans="1:29" ht="15.75" x14ac:dyDescent="0.25">
      <c r="A1" s="227" t="s">
        <v>1053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9"/>
      <c r="X1" s="44"/>
      <c r="Y1" s="44"/>
      <c r="Z1" s="44"/>
      <c r="AA1" s="44"/>
      <c r="AB1" s="44"/>
      <c r="AC1" s="44"/>
    </row>
    <row r="2" spans="1:29" ht="15.75" x14ac:dyDescent="0.25">
      <c r="A2" s="230" t="s">
        <v>1240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31"/>
      <c r="X2" s="44"/>
      <c r="Y2" s="44"/>
      <c r="Z2" s="44"/>
      <c r="AA2" s="44"/>
      <c r="AB2" s="44"/>
      <c r="AC2" s="44"/>
    </row>
    <row r="3" spans="1:29" ht="15.75" x14ac:dyDescent="0.25">
      <c r="A3" s="232" t="s">
        <v>1267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4"/>
      <c r="X3" s="45"/>
      <c r="Y3" s="45"/>
      <c r="Z3" s="45"/>
      <c r="AA3" s="45"/>
      <c r="AB3" s="45"/>
      <c r="AC3" s="45"/>
    </row>
    <row r="4" spans="1:29" ht="19.5" thickBot="1" x14ac:dyDescent="0.35">
      <c r="A4" s="235" t="s">
        <v>1054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7"/>
      <c r="X4" s="4"/>
      <c r="Y4" s="4"/>
      <c r="Z4" s="4"/>
      <c r="AA4" s="4"/>
      <c r="AB4" s="4"/>
      <c r="AC4" s="4"/>
    </row>
    <row r="5" spans="1:29" ht="15.75" thickBot="1" x14ac:dyDescent="0.3"/>
    <row r="6" spans="1:29" ht="15.75" thickBot="1" x14ac:dyDescent="0.3">
      <c r="H6" s="238" t="s">
        <v>1104</v>
      </c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40"/>
      <c r="V6" s="50" t="s">
        <v>1105</v>
      </c>
    </row>
    <row r="7" spans="1:29" x14ac:dyDescent="0.25">
      <c r="D7" s="51" t="s">
        <v>1106</v>
      </c>
      <c r="E7" s="52" t="s">
        <v>1107</v>
      </c>
      <c r="F7" s="52" t="s">
        <v>1108</v>
      </c>
      <c r="H7" s="53" t="s">
        <v>1236</v>
      </c>
      <c r="I7" s="53" t="s">
        <v>1237</v>
      </c>
      <c r="J7" s="53" t="s">
        <v>1238</v>
      </c>
      <c r="K7" s="53" t="s">
        <v>1239</v>
      </c>
      <c r="L7" s="53" t="s">
        <v>1241</v>
      </c>
      <c r="M7" s="53" t="s">
        <v>1242</v>
      </c>
      <c r="N7" s="53" t="s">
        <v>1243</v>
      </c>
      <c r="O7" s="53" t="s">
        <v>1244</v>
      </c>
      <c r="P7" s="53" t="s">
        <v>1245</v>
      </c>
      <c r="Q7" s="53" t="s">
        <v>1246</v>
      </c>
      <c r="R7" s="160" t="s">
        <v>1247</v>
      </c>
      <c r="S7" s="53" t="s">
        <v>1248</v>
      </c>
      <c r="T7" s="168" t="s">
        <v>1109</v>
      </c>
      <c r="U7" s="54" t="s">
        <v>1249</v>
      </c>
      <c r="V7" s="54" t="s">
        <v>1110</v>
      </c>
      <c r="W7" s="55" t="s">
        <v>1111</v>
      </c>
    </row>
    <row r="8" spans="1:29" x14ac:dyDescent="0.25">
      <c r="A8" s="56" t="s">
        <v>1112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161"/>
      <c r="S8" s="57"/>
      <c r="T8" s="169"/>
      <c r="U8" s="57"/>
      <c r="V8" s="57"/>
      <c r="W8" s="58"/>
    </row>
    <row r="9" spans="1:29" x14ac:dyDescent="0.25">
      <c r="A9" t="s">
        <v>7</v>
      </c>
      <c r="B9" s="46" t="s">
        <v>8</v>
      </c>
      <c r="C9" t="s">
        <v>9</v>
      </c>
      <c r="D9" s="47">
        <v>392835.08</v>
      </c>
      <c r="E9" s="47">
        <v>581741.25</v>
      </c>
      <c r="F9" s="47">
        <f>D9-E9</f>
        <v>-188906.16999999998</v>
      </c>
      <c r="G9" s="59"/>
      <c r="H9" s="60">
        <v>2155.6500000000015</v>
      </c>
      <c r="I9" s="60">
        <v>0</v>
      </c>
      <c r="J9" s="60">
        <v>62234.82</v>
      </c>
      <c r="K9" s="60">
        <v>126613.38</v>
      </c>
      <c r="L9" s="60">
        <v>9528.51</v>
      </c>
      <c r="M9" s="60">
        <v>0</v>
      </c>
      <c r="N9" s="60">
        <v>0</v>
      </c>
      <c r="O9" s="60">
        <v>38397.839999999967</v>
      </c>
      <c r="P9" s="60">
        <v>12476.05</v>
      </c>
      <c r="Q9" s="60"/>
      <c r="R9" s="209">
        <v>210373.13</v>
      </c>
      <c r="S9" s="60">
        <v>16673.080000000002</v>
      </c>
      <c r="T9" s="47">
        <f>SUM(H9:S9)</f>
        <v>478452.46</v>
      </c>
      <c r="U9" s="60">
        <v>529517.11</v>
      </c>
      <c r="V9" s="60">
        <f t="shared" ref="V9:V16" si="0">T9-U9</f>
        <v>-51064.649999999965</v>
      </c>
      <c r="W9" s="49">
        <f t="shared" ref="W9:W17" si="1">T9/U9</f>
        <v>0.9035637394228867</v>
      </c>
      <c r="X9" s="49"/>
    </row>
    <row r="10" spans="1:29" ht="14.25" customHeight="1" x14ac:dyDescent="0.25">
      <c r="A10" t="s">
        <v>7</v>
      </c>
      <c r="B10" s="46" t="s">
        <v>10</v>
      </c>
      <c r="C10" t="s">
        <v>11</v>
      </c>
      <c r="D10" s="47">
        <v>507199.61</v>
      </c>
      <c r="E10" s="47">
        <v>646264.25</v>
      </c>
      <c r="F10" s="47">
        <f t="shared" ref="F10:F16" si="2">D10-E10</f>
        <v>-139064.64000000001</v>
      </c>
      <c r="G10" s="59"/>
      <c r="H10" s="60">
        <v>2444.27</v>
      </c>
      <c r="I10" s="60">
        <v>0</v>
      </c>
      <c r="J10" s="60">
        <v>70567.7</v>
      </c>
      <c r="K10" s="60">
        <v>143566.15</v>
      </c>
      <c r="L10" s="60">
        <v>10804.32</v>
      </c>
      <c r="M10" s="60">
        <v>0</v>
      </c>
      <c r="N10" s="60">
        <v>0</v>
      </c>
      <c r="O10" s="60">
        <v>43539.079999999958</v>
      </c>
      <c r="P10" s="60">
        <v>14146.52</v>
      </c>
      <c r="Q10" s="60"/>
      <c r="R10" s="209">
        <v>238540.81</v>
      </c>
      <c r="S10" s="60">
        <v>18905.509999999998</v>
      </c>
      <c r="T10" s="47">
        <f t="shared" ref="T10:T16" si="3">SUM(H10:S10)</f>
        <v>542514.36</v>
      </c>
      <c r="U10" s="60">
        <v>593685</v>
      </c>
      <c r="V10" s="60">
        <f t="shared" si="0"/>
        <v>-51170.640000000014</v>
      </c>
      <c r="W10" s="49">
        <f t="shared" si="1"/>
        <v>0.91380843376538057</v>
      </c>
      <c r="X10" s="49"/>
    </row>
    <row r="11" spans="1:29" x14ac:dyDescent="0.25">
      <c r="A11" t="s">
        <v>7</v>
      </c>
      <c r="B11" s="46" t="s">
        <v>12</v>
      </c>
      <c r="C11" t="s">
        <v>13</v>
      </c>
      <c r="D11" s="47">
        <v>140955.89000000001</v>
      </c>
      <c r="E11" s="47">
        <v>169710.7</v>
      </c>
      <c r="F11" s="47">
        <f t="shared" si="2"/>
        <v>-28754.809999999998</v>
      </c>
      <c r="G11" s="59"/>
      <c r="H11" s="60">
        <v>899.35</v>
      </c>
      <c r="I11" s="60">
        <v>0</v>
      </c>
      <c r="J11" s="60">
        <v>25964.73</v>
      </c>
      <c r="K11" s="60">
        <v>52823.82</v>
      </c>
      <c r="L11" s="60">
        <v>3975.35</v>
      </c>
      <c r="M11" s="60">
        <v>0</v>
      </c>
      <c r="N11" s="60">
        <v>0</v>
      </c>
      <c r="O11" s="60">
        <v>16019.799999999988</v>
      </c>
      <c r="P11" s="60">
        <v>5205.08</v>
      </c>
      <c r="Q11" s="60"/>
      <c r="R11" s="209">
        <v>87768.87</v>
      </c>
      <c r="S11" s="60">
        <v>6956.11</v>
      </c>
      <c r="T11" s="47">
        <f t="shared" si="3"/>
        <v>199613.11</v>
      </c>
      <c r="U11" s="60">
        <v>220869.28</v>
      </c>
      <c r="V11" s="60">
        <f t="shared" si="0"/>
        <v>-21256.170000000013</v>
      </c>
      <c r="W11" s="49">
        <f t="shared" si="1"/>
        <v>0.90376131076263744</v>
      </c>
      <c r="X11" s="49"/>
    </row>
    <row r="12" spans="1:29" x14ac:dyDescent="0.25">
      <c r="A12" t="s">
        <v>7</v>
      </c>
      <c r="B12" s="46" t="s">
        <v>14</v>
      </c>
      <c r="C12" t="s">
        <v>15</v>
      </c>
      <c r="D12" s="47">
        <v>234627.9</v>
      </c>
      <c r="E12" s="47">
        <v>100879.9</v>
      </c>
      <c r="F12" s="47">
        <f t="shared" si="2"/>
        <v>133748</v>
      </c>
      <c r="G12" s="59"/>
      <c r="H12" s="60">
        <v>1748.5</v>
      </c>
      <c r="I12" s="60">
        <v>0</v>
      </c>
      <c r="J12" s="60">
        <v>50480.26</v>
      </c>
      <c r="K12" s="60">
        <v>102699.34</v>
      </c>
      <c r="L12" s="60">
        <v>7728.82</v>
      </c>
      <c r="M12" s="60">
        <v>0</v>
      </c>
      <c r="N12" s="60">
        <v>0</v>
      </c>
      <c r="O12" s="60">
        <v>31145.47000000003</v>
      </c>
      <c r="P12" s="60">
        <v>10119.64</v>
      </c>
      <c r="Q12" s="60"/>
      <c r="R12" s="209">
        <v>170639</v>
      </c>
      <c r="S12" s="60">
        <v>13523.96</v>
      </c>
      <c r="T12" s="47">
        <f t="shared" si="3"/>
        <v>388084.99000000005</v>
      </c>
      <c r="U12" s="60">
        <v>429827.8</v>
      </c>
      <c r="V12" s="60">
        <f t="shared" si="0"/>
        <v>-41742.809999999939</v>
      </c>
      <c r="W12" s="49">
        <f t="shared" si="1"/>
        <v>0.90288480642713209</v>
      </c>
      <c r="X12" s="49"/>
      <c r="AB12" s="60"/>
    </row>
    <row r="13" spans="1:29" x14ac:dyDescent="0.25">
      <c r="A13" t="s">
        <v>7</v>
      </c>
      <c r="B13" s="46" t="s">
        <v>16</v>
      </c>
      <c r="C13" t="s">
        <v>17</v>
      </c>
      <c r="D13" s="47">
        <v>2225154.66</v>
      </c>
      <c r="E13" s="47">
        <v>1022068.05</v>
      </c>
      <c r="F13" s="47">
        <f t="shared" si="2"/>
        <v>1203086.6100000001</v>
      </c>
      <c r="G13" s="59"/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1018766.17</v>
      </c>
      <c r="P13" s="60">
        <v>0</v>
      </c>
      <c r="Q13" s="60"/>
      <c r="R13" s="209">
        <v>761125.83</v>
      </c>
      <c r="S13" s="60">
        <v>50000</v>
      </c>
      <c r="T13" s="47">
        <f t="shared" si="3"/>
        <v>1829892</v>
      </c>
      <c r="U13" s="60">
        <v>1960720.75</v>
      </c>
      <c r="V13" s="60">
        <f t="shared" si="0"/>
        <v>-130828.75</v>
      </c>
      <c r="W13" s="49">
        <f t="shared" si="1"/>
        <v>0.9332751744479677</v>
      </c>
      <c r="X13" s="49"/>
    </row>
    <row r="14" spans="1:29" x14ac:dyDescent="0.25">
      <c r="A14" t="s">
        <v>7</v>
      </c>
      <c r="B14" s="46" t="s">
        <v>18</v>
      </c>
      <c r="C14" t="s">
        <v>19</v>
      </c>
      <c r="D14" s="47">
        <v>1363049.66</v>
      </c>
      <c r="E14" s="47">
        <v>1513923.3</v>
      </c>
      <c r="F14" s="47">
        <f t="shared" si="2"/>
        <v>-150873.64000000013</v>
      </c>
      <c r="G14" s="59"/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714873.38000000012</v>
      </c>
      <c r="P14" s="60">
        <v>0</v>
      </c>
      <c r="Q14" s="60"/>
      <c r="R14" s="209">
        <v>517351.92</v>
      </c>
      <c r="S14" s="60">
        <v>50000</v>
      </c>
      <c r="T14" s="47">
        <f t="shared" si="3"/>
        <v>1282225.3</v>
      </c>
      <c r="U14" s="60">
        <v>1365400</v>
      </c>
      <c r="V14" s="60">
        <f t="shared" si="0"/>
        <v>-83174.699999999953</v>
      </c>
      <c r="W14" s="49">
        <f t="shared" si="1"/>
        <v>0.93908400468727116</v>
      </c>
      <c r="X14" s="49"/>
    </row>
    <row r="15" spans="1:29" x14ac:dyDescent="0.25">
      <c r="A15" t="s">
        <v>7</v>
      </c>
      <c r="B15" s="46" t="s">
        <v>20</v>
      </c>
      <c r="C15" t="s">
        <v>21</v>
      </c>
      <c r="D15" s="47">
        <v>39616.89</v>
      </c>
      <c r="E15" s="47">
        <v>49379.7</v>
      </c>
      <c r="F15" s="47">
        <f t="shared" si="2"/>
        <v>-9762.8099999999977</v>
      </c>
      <c r="G15" s="59"/>
      <c r="H15" s="60">
        <v>196.6</v>
      </c>
      <c r="I15" s="60">
        <v>0</v>
      </c>
      <c r="J15" s="60">
        <v>5676.01</v>
      </c>
      <c r="K15" s="60">
        <v>11547.53</v>
      </c>
      <c r="L15" s="60">
        <v>869.04</v>
      </c>
      <c r="M15" s="60">
        <v>0</v>
      </c>
      <c r="N15" s="60">
        <v>0</v>
      </c>
      <c r="O15" s="60">
        <v>3502</v>
      </c>
      <c r="P15" s="60">
        <v>1137.8499999999999</v>
      </c>
      <c r="Q15" s="60"/>
      <c r="R15" s="209">
        <v>19186.68</v>
      </c>
      <c r="S15" s="60">
        <v>1520.64</v>
      </c>
      <c r="T15" s="47">
        <f t="shared" si="3"/>
        <v>43636.35</v>
      </c>
      <c r="U15" s="60">
        <v>48419.66</v>
      </c>
      <c r="V15" s="60">
        <f t="shared" si="0"/>
        <v>-4783.3100000000049</v>
      </c>
      <c r="W15" s="49">
        <f t="shared" si="1"/>
        <v>0.90121140875421257</v>
      </c>
      <c r="X15" s="49"/>
    </row>
    <row r="16" spans="1:29" x14ac:dyDescent="0.25">
      <c r="A16" t="s">
        <v>7</v>
      </c>
      <c r="B16" s="46" t="s">
        <v>22</v>
      </c>
      <c r="C16" t="s">
        <v>23</v>
      </c>
      <c r="D16" s="47">
        <v>507199.63</v>
      </c>
      <c r="E16" s="47">
        <v>646264.25</v>
      </c>
      <c r="F16" s="47">
        <f t="shared" si="2"/>
        <v>-139064.62</v>
      </c>
      <c r="G16" s="59"/>
      <c r="H16" s="60">
        <v>2444.27</v>
      </c>
      <c r="I16" s="60">
        <v>0</v>
      </c>
      <c r="J16" s="60">
        <v>70567.7</v>
      </c>
      <c r="K16" s="60">
        <v>143566.15</v>
      </c>
      <c r="L16" s="60">
        <v>10804.32</v>
      </c>
      <c r="M16" s="60">
        <v>0</v>
      </c>
      <c r="N16" s="60">
        <v>0</v>
      </c>
      <c r="O16" s="60">
        <v>43539.080000000016</v>
      </c>
      <c r="P16" s="60">
        <v>14146.52</v>
      </c>
      <c r="Q16" s="60"/>
      <c r="R16" s="209">
        <v>238540.79999999999</v>
      </c>
      <c r="S16" s="60">
        <v>18905.5</v>
      </c>
      <c r="T16" s="47">
        <f t="shared" si="3"/>
        <v>542514.34000000008</v>
      </c>
      <c r="U16" s="60">
        <v>593685</v>
      </c>
      <c r="V16" s="60">
        <f t="shared" si="0"/>
        <v>-51170.659999999916</v>
      </c>
      <c r="W16" s="49">
        <f t="shared" si="1"/>
        <v>0.91380840007748232</v>
      </c>
      <c r="X16" s="49"/>
      <c r="Y16" s="60"/>
    </row>
    <row r="17" spans="1:24" ht="15.75" thickBot="1" x14ac:dyDescent="0.3">
      <c r="D17" s="61">
        <v>5410639.3199999994</v>
      </c>
      <c r="E17" s="62">
        <v>4730231.4000000004</v>
      </c>
      <c r="F17" s="63">
        <f>SUM(F9:F16)</f>
        <v>680407.92</v>
      </c>
      <c r="G17" s="64"/>
      <c r="H17" s="62">
        <f t="shared" ref="H17:S17" si="4">SUM(H9:H16)</f>
        <v>9888.6400000000031</v>
      </c>
      <c r="I17" s="62">
        <f t="shared" si="4"/>
        <v>0</v>
      </c>
      <c r="J17" s="62">
        <f t="shared" si="4"/>
        <v>285491.22000000003</v>
      </c>
      <c r="K17" s="62">
        <f t="shared" si="4"/>
        <v>580816.37000000011</v>
      </c>
      <c r="L17" s="62">
        <f t="shared" si="4"/>
        <v>43710.36</v>
      </c>
      <c r="M17" s="65">
        <f t="shared" si="4"/>
        <v>0</v>
      </c>
      <c r="N17" s="65">
        <f t="shared" si="4"/>
        <v>0</v>
      </c>
      <c r="O17" s="65">
        <f t="shared" si="4"/>
        <v>1909782.82</v>
      </c>
      <c r="P17" s="62">
        <f t="shared" si="4"/>
        <v>57231.66</v>
      </c>
      <c r="Q17" s="62">
        <f t="shared" si="4"/>
        <v>0</v>
      </c>
      <c r="R17" s="62">
        <f t="shared" si="4"/>
        <v>2243527.04</v>
      </c>
      <c r="S17" s="62">
        <f t="shared" si="4"/>
        <v>176484.80000000002</v>
      </c>
      <c r="T17" s="61">
        <f>SUM(T9:T16)</f>
        <v>5306932.9099999992</v>
      </c>
      <c r="U17" s="62">
        <f>SUM(U9:U16)</f>
        <v>5742124.5999999996</v>
      </c>
      <c r="V17" s="62">
        <f>SUM(V9:V16)</f>
        <v>-435191.68999999977</v>
      </c>
      <c r="W17" s="66">
        <f t="shared" si="1"/>
        <v>0.92421068501369674</v>
      </c>
      <c r="X17" s="1"/>
    </row>
    <row r="18" spans="1:24" x14ac:dyDescent="0.25">
      <c r="A18" s="67" t="s">
        <v>1113</v>
      </c>
      <c r="H18" s="60"/>
      <c r="I18" s="60"/>
      <c r="J18" s="60"/>
      <c r="K18" s="60"/>
      <c r="L18" s="60"/>
      <c r="M18" s="68"/>
      <c r="N18" s="68"/>
      <c r="O18" s="68"/>
      <c r="P18" s="60"/>
      <c r="Q18" s="60"/>
      <c r="S18" s="60"/>
      <c r="U18" s="60"/>
      <c r="V18" s="60"/>
      <c r="X18" s="1"/>
    </row>
    <row r="19" spans="1:24" x14ac:dyDescent="0.25">
      <c r="A19" t="s">
        <v>7</v>
      </c>
      <c r="B19" s="46" t="s">
        <v>24</v>
      </c>
      <c r="C19" t="s">
        <v>25</v>
      </c>
      <c r="D19" s="47">
        <v>3504522.44</v>
      </c>
      <c r="E19" s="47">
        <v>3573500</v>
      </c>
      <c r="F19" s="47">
        <f t="shared" ref="F19:F27" si="5">D19-E19</f>
        <v>-68977.560000000056</v>
      </c>
      <c r="G19" s="59"/>
      <c r="H19" s="60">
        <v>255282.15</v>
      </c>
      <c r="I19" s="60">
        <v>0</v>
      </c>
      <c r="J19" s="60">
        <v>638703.81000000006</v>
      </c>
      <c r="K19" s="60">
        <v>343809.36</v>
      </c>
      <c r="L19" s="60">
        <v>357762.56</v>
      </c>
      <c r="M19" s="47">
        <v>0</v>
      </c>
      <c r="N19" s="60">
        <v>796271.68</v>
      </c>
      <c r="O19" s="60">
        <v>352084.03</v>
      </c>
      <c r="P19" s="60">
        <v>458191.04</v>
      </c>
      <c r="Q19" s="60">
        <v>391549.43</v>
      </c>
      <c r="R19" s="60">
        <v>374603.44</v>
      </c>
      <c r="S19" s="60">
        <v>277146.43</v>
      </c>
      <c r="T19" s="47">
        <f t="shared" ref="T19:T27" si="6">SUM(H19:S19)</f>
        <v>4245403.93</v>
      </c>
      <c r="U19" s="60">
        <v>3900000</v>
      </c>
      <c r="V19" s="60">
        <f t="shared" ref="V19:V27" si="7">T19-U19</f>
        <v>345403.9299999997</v>
      </c>
      <c r="W19" s="49">
        <f t="shared" ref="W19:W28" si="8">T19/U19</f>
        <v>1.0885651102564102</v>
      </c>
      <c r="X19" s="1"/>
    </row>
    <row r="20" spans="1:24" x14ac:dyDescent="0.25">
      <c r="A20" t="s">
        <v>7</v>
      </c>
      <c r="B20" s="46" t="s">
        <v>26</v>
      </c>
      <c r="C20" t="s">
        <v>27</v>
      </c>
      <c r="D20" s="47">
        <v>479322.68</v>
      </c>
      <c r="E20" s="47">
        <v>590000</v>
      </c>
      <c r="F20" s="47">
        <f t="shared" si="5"/>
        <v>-110677.32</v>
      </c>
      <c r="G20" s="59"/>
      <c r="H20" s="60">
        <v>44861.64</v>
      </c>
      <c r="I20" s="60">
        <v>0</v>
      </c>
      <c r="J20" s="60">
        <v>85613.89</v>
      </c>
      <c r="K20" s="60">
        <v>55008.75</v>
      </c>
      <c r="L20" s="60">
        <v>57180.53</v>
      </c>
      <c r="M20" s="47">
        <v>0</v>
      </c>
      <c r="N20" s="60">
        <v>51931.4</v>
      </c>
      <c r="O20" s="60">
        <v>94383.06</v>
      </c>
      <c r="P20" s="60">
        <v>49313.14</v>
      </c>
      <c r="Q20" s="60">
        <v>49858.74</v>
      </c>
      <c r="R20" s="60">
        <v>48559.48</v>
      </c>
      <c r="S20" s="60">
        <v>45805.41</v>
      </c>
      <c r="T20" s="47">
        <f t="shared" si="6"/>
        <v>582516.04</v>
      </c>
      <c r="U20" s="60">
        <v>550000</v>
      </c>
      <c r="V20" s="60">
        <f t="shared" si="7"/>
        <v>32516.040000000037</v>
      </c>
      <c r="W20" s="49">
        <f t="shared" si="8"/>
        <v>1.0591200727272727</v>
      </c>
      <c r="X20" s="1"/>
    </row>
    <row r="21" spans="1:24" x14ac:dyDescent="0.25">
      <c r="A21" t="s">
        <v>7</v>
      </c>
      <c r="B21" s="46" t="s">
        <v>28</v>
      </c>
      <c r="C21" t="s">
        <v>29</v>
      </c>
      <c r="D21" s="47">
        <v>146058.73000000001</v>
      </c>
      <c r="E21" s="47">
        <v>180000</v>
      </c>
      <c r="F21" s="47">
        <f t="shared" si="5"/>
        <v>-33941.26999999999</v>
      </c>
      <c r="G21" s="59"/>
      <c r="H21" s="60">
        <v>13698.56</v>
      </c>
      <c r="I21" s="60">
        <v>10389.57</v>
      </c>
      <c r="J21" s="60">
        <v>7657.39</v>
      </c>
      <c r="K21" s="60">
        <v>5353.19</v>
      </c>
      <c r="L21" s="60">
        <v>6409.7</v>
      </c>
      <c r="M21" s="47">
        <f t="shared" ref="M21:M23" si="9">SUM(H21:L21)/5</f>
        <v>8701.6819999999989</v>
      </c>
      <c r="N21" s="60">
        <v>0</v>
      </c>
      <c r="O21" s="60">
        <v>15597.73</v>
      </c>
      <c r="P21" s="60">
        <v>19339.330000000002</v>
      </c>
      <c r="Q21" s="60">
        <v>25267.037999999986</v>
      </c>
      <c r="R21" s="60">
        <v>20388.919999999998</v>
      </c>
      <c r="S21" s="60">
        <v>17460.93</v>
      </c>
      <c r="T21" s="47">
        <f t="shared" si="6"/>
        <v>150264.03999999998</v>
      </c>
      <c r="U21" s="60">
        <v>125000</v>
      </c>
      <c r="V21" s="60">
        <f t="shared" si="7"/>
        <v>25264.039999999979</v>
      </c>
      <c r="W21" s="49">
        <f t="shared" si="8"/>
        <v>1.2021123199999999</v>
      </c>
      <c r="X21" s="1"/>
    </row>
    <row r="22" spans="1:24" x14ac:dyDescent="0.25">
      <c r="A22" t="s">
        <v>7</v>
      </c>
      <c r="B22" s="46" t="s">
        <v>30</v>
      </c>
      <c r="C22" t="s">
        <v>31</v>
      </c>
      <c r="D22" s="47">
        <v>300642.3</v>
      </c>
      <c r="E22" s="47">
        <v>350000</v>
      </c>
      <c r="F22" s="47">
        <f t="shared" si="5"/>
        <v>-49357.700000000012</v>
      </c>
      <c r="G22" s="59"/>
      <c r="H22" s="60">
        <v>31088.15</v>
      </c>
      <c r="I22" s="60">
        <v>0</v>
      </c>
      <c r="J22" s="60">
        <v>41870.879999999997</v>
      </c>
      <c r="K22" s="60">
        <v>29222.52</v>
      </c>
      <c r="L22" s="60">
        <v>19844.73</v>
      </c>
      <c r="M22" s="47">
        <v>0</v>
      </c>
      <c r="N22" s="60">
        <v>49409.26</v>
      </c>
      <c r="O22" s="60">
        <v>19966.990000000002</v>
      </c>
      <c r="P22" s="60">
        <v>32398.52</v>
      </c>
      <c r="Q22" s="60">
        <v>20471.09</v>
      </c>
      <c r="R22" s="60">
        <v>20832.25</v>
      </c>
      <c r="S22" s="60">
        <v>27499.05</v>
      </c>
      <c r="T22" s="47">
        <f t="shared" si="6"/>
        <v>292603.44</v>
      </c>
      <c r="U22" s="60">
        <v>300000</v>
      </c>
      <c r="V22" s="60">
        <f t="shared" si="7"/>
        <v>-7396.5599999999977</v>
      </c>
      <c r="W22" s="49">
        <f t="shared" si="8"/>
        <v>0.97534480000000001</v>
      </c>
      <c r="X22" s="1"/>
    </row>
    <row r="23" spans="1:24" x14ac:dyDescent="0.25">
      <c r="A23" t="s">
        <v>7</v>
      </c>
      <c r="B23" s="46" t="s">
        <v>34</v>
      </c>
      <c r="C23" t="s">
        <v>35</v>
      </c>
      <c r="D23" s="47">
        <v>11049.9</v>
      </c>
      <c r="E23" s="47">
        <v>39500</v>
      </c>
      <c r="F23" s="47">
        <f t="shared" si="5"/>
        <v>-28450.1</v>
      </c>
      <c r="G23" s="59"/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47">
        <f t="shared" si="9"/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47">
        <f t="shared" si="6"/>
        <v>0</v>
      </c>
      <c r="U23" s="60">
        <v>12000</v>
      </c>
      <c r="V23" s="60">
        <f t="shared" si="7"/>
        <v>-12000</v>
      </c>
      <c r="W23" s="49">
        <f t="shared" si="8"/>
        <v>0</v>
      </c>
      <c r="X23" s="1"/>
    </row>
    <row r="24" spans="1:24" x14ac:dyDescent="0.25">
      <c r="A24" t="s">
        <v>7</v>
      </c>
      <c r="B24" s="46" t="s">
        <v>36</v>
      </c>
      <c r="C24" t="s">
        <v>37</v>
      </c>
      <c r="D24" s="47">
        <v>94457.919999999998</v>
      </c>
      <c r="E24" s="47">
        <v>91000</v>
      </c>
      <c r="F24" s="47">
        <f t="shared" si="5"/>
        <v>3457.9199999999983</v>
      </c>
      <c r="G24" s="59"/>
      <c r="H24" s="60">
        <v>23206.86</v>
      </c>
      <c r="I24" s="60">
        <v>0</v>
      </c>
      <c r="J24" s="60">
        <v>0</v>
      </c>
      <c r="K24" s="60">
        <v>23140.12</v>
      </c>
      <c r="L24" s="60">
        <v>0</v>
      </c>
      <c r="M24" s="47">
        <v>0</v>
      </c>
      <c r="N24" s="60">
        <v>22950.46</v>
      </c>
      <c r="O24" s="60">
        <v>0</v>
      </c>
      <c r="P24" s="60">
        <v>0</v>
      </c>
      <c r="Q24" s="60">
        <v>23048.94</v>
      </c>
      <c r="R24" s="60">
        <v>0</v>
      </c>
      <c r="S24" s="60">
        <v>0</v>
      </c>
      <c r="T24" s="47">
        <f t="shared" si="6"/>
        <v>92346.38</v>
      </c>
      <c r="U24" s="60">
        <v>88000</v>
      </c>
      <c r="V24" s="60">
        <f t="shared" si="7"/>
        <v>4346.3800000000047</v>
      </c>
      <c r="W24" s="49">
        <f t="shared" si="8"/>
        <v>1.049390681818182</v>
      </c>
      <c r="X24" s="1"/>
    </row>
    <row r="25" spans="1:24" x14ac:dyDescent="0.25">
      <c r="A25" s="1"/>
      <c r="B25" s="46" t="s">
        <v>38</v>
      </c>
      <c r="C25" t="s">
        <v>39</v>
      </c>
      <c r="D25" s="47">
        <v>49273.4</v>
      </c>
      <c r="E25" s="47">
        <v>15000</v>
      </c>
      <c r="F25" s="47">
        <f t="shared" si="5"/>
        <v>34273.4</v>
      </c>
      <c r="G25" s="59"/>
      <c r="H25" s="60">
        <v>8674.34</v>
      </c>
      <c r="I25" s="60">
        <v>22.8</v>
      </c>
      <c r="J25" s="60">
        <v>17491.78</v>
      </c>
      <c r="K25" s="60">
        <v>7146.51</v>
      </c>
      <c r="L25" s="60">
        <v>6874.95</v>
      </c>
      <c r="M25" s="47">
        <v>0</v>
      </c>
      <c r="N25" s="60">
        <v>14825.26</v>
      </c>
      <c r="O25" s="60">
        <v>8006.33</v>
      </c>
      <c r="P25" s="60">
        <v>6577.51</v>
      </c>
      <c r="Q25" s="60">
        <v>6777.93</v>
      </c>
      <c r="R25" s="60">
        <v>7007.73</v>
      </c>
      <c r="S25" s="60">
        <v>8509.35</v>
      </c>
      <c r="T25" s="47">
        <f t="shared" si="6"/>
        <v>91914.49</v>
      </c>
      <c r="U25" s="60">
        <v>72000</v>
      </c>
      <c r="V25" s="60">
        <f t="shared" si="7"/>
        <v>19914.490000000005</v>
      </c>
      <c r="W25" s="49">
        <f t="shared" si="8"/>
        <v>1.2765901388888889</v>
      </c>
      <c r="X25" s="1"/>
    </row>
    <row r="26" spans="1:24" x14ac:dyDescent="0.25">
      <c r="A26" t="s">
        <v>7</v>
      </c>
      <c r="B26" s="46" t="s">
        <v>40</v>
      </c>
      <c r="C26" t="s">
        <v>41</v>
      </c>
      <c r="D26" s="47">
        <v>70.930000000000007</v>
      </c>
      <c r="E26" s="47">
        <v>0</v>
      </c>
      <c r="F26" s="47">
        <f t="shared" si="5"/>
        <v>70.930000000000007</v>
      </c>
      <c r="G26" s="59"/>
      <c r="H26" s="60">
        <v>5.9</v>
      </c>
      <c r="I26" s="60">
        <v>0</v>
      </c>
      <c r="J26" s="60">
        <v>22.63</v>
      </c>
      <c r="K26" s="60">
        <v>15.97</v>
      </c>
      <c r="L26" s="60">
        <v>14.76</v>
      </c>
      <c r="M26" s="47">
        <v>0</v>
      </c>
      <c r="N26" s="60">
        <v>16.73</v>
      </c>
      <c r="O26" s="60">
        <v>5.9</v>
      </c>
      <c r="P26" s="60">
        <v>10.82</v>
      </c>
      <c r="Q26" s="60">
        <v>6.89</v>
      </c>
      <c r="R26" s="60">
        <v>5.9</v>
      </c>
      <c r="S26" s="60">
        <v>6.89</v>
      </c>
      <c r="T26" s="47">
        <f t="shared" si="6"/>
        <v>112.39000000000001</v>
      </c>
      <c r="U26" s="60">
        <v>75</v>
      </c>
      <c r="V26" s="60">
        <f t="shared" si="7"/>
        <v>37.390000000000015</v>
      </c>
      <c r="W26" s="49">
        <f t="shared" si="8"/>
        <v>1.4985333333333335</v>
      </c>
      <c r="X26" s="1"/>
    </row>
    <row r="27" spans="1:24" x14ac:dyDescent="0.25">
      <c r="A27" t="s">
        <v>7</v>
      </c>
      <c r="B27" s="46" t="s">
        <v>42</v>
      </c>
      <c r="C27" t="s">
        <v>43</v>
      </c>
      <c r="D27" s="47">
        <v>191979.85</v>
      </c>
      <c r="E27" s="47">
        <v>150000</v>
      </c>
      <c r="F27" s="47">
        <f t="shared" si="5"/>
        <v>41979.850000000006</v>
      </c>
      <c r="G27" s="59"/>
      <c r="H27" s="60">
        <v>35785.24</v>
      </c>
      <c r="I27" s="60">
        <v>0</v>
      </c>
      <c r="J27" s="60">
        <v>96168.8</v>
      </c>
      <c r="K27" s="60">
        <v>53325.91</v>
      </c>
      <c r="L27" s="60">
        <v>47196.05</v>
      </c>
      <c r="M27" s="47">
        <v>0</v>
      </c>
      <c r="N27" s="60">
        <v>0</v>
      </c>
      <c r="O27" s="60">
        <v>0</v>
      </c>
      <c r="P27" s="60">
        <v>150</v>
      </c>
      <c r="Q27" s="60">
        <v>23879.87</v>
      </c>
      <c r="R27" s="60">
        <v>32766.560000000001</v>
      </c>
      <c r="S27" s="60">
        <v>23987.27</v>
      </c>
      <c r="T27" s="47">
        <f t="shared" si="6"/>
        <v>313259.7</v>
      </c>
      <c r="U27" s="60">
        <v>200000</v>
      </c>
      <c r="V27" s="60">
        <f t="shared" si="7"/>
        <v>113259.70000000001</v>
      </c>
      <c r="W27" s="49">
        <f t="shared" si="8"/>
        <v>1.5662985</v>
      </c>
      <c r="X27" s="1"/>
    </row>
    <row r="28" spans="1:24" ht="15.75" thickBot="1" x14ac:dyDescent="0.3">
      <c r="D28" s="61">
        <v>4777378.1500000004</v>
      </c>
      <c r="E28" s="62">
        <v>4989000</v>
      </c>
      <c r="F28" s="63">
        <f>SUM(F19:F27)</f>
        <v>-211621.85000000009</v>
      </c>
      <c r="G28" s="64"/>
      <c r="H28" s="62">
        <f t="shared" ref="H28:S28" si="10">SUM(H19:H27)</f>
        <v>412602.84</v>
      </c>
      <c r="I28" s="62">
        <f t="shared" si="10"/>
        <v>10412.369999999999</v>
      </c>
      <c r="J28" s="62">
        <f t="shared" si="10"/>
        <v>887529.18000000017</v>
      </c>
      <c r="K28" s="62">
        <f t="shared" si="10"/>
        <v>517022.32999999996</v>
      </c>
      <c r="L28" s="62">
        <f t="shared" si="10"/>
        <v>495283.27999999997</v>
      </c>
      <c r="M28" s="62">
        <f t="shared" si="10"/>
        <v>8701.6819999999989</v>
      </c>
      <c r="N28" s="62">
        <f t="shared" si="10"/>
        <v>935404.79</v>
      </c>
      <c r="O28" s="62">
        <f t="shared" si="10"/>
        <v>490044.04000000004</v>
      </c>
      <c r="P28" s="62">
        <f t="shared" si="10"/>
        <v>565980.36</v>
      </c>
      <c r="Q28" s="62">
        <f t="shared" si="10"/>
        <v>540859.92800000007</v>
      </c>
      <c r="R28" s="62">
        <f t="shared" si="10"/>
        <v>504164.27999999997</v>
      </c>
      <c r="S28" s="62">
        <f t="shared" si="10"/>
        <v>400415.32999999996</v>
      </c>
      <c r="T28" s="61">
        <f>SUM(T19:T27)</f>
        <v>5768420.4100000001</v>
      </c>
      <c r="U28" s="62">
        <f>SUM(U19:U27)</f>
        <v>5247075</v>
      </c>
      <c r="V28" s="62">
        <f>SUM(V19:V27)</f>
        <v>521345.40999999974</v>
      </c>
      <c r="W28" s="66">
        <f t="shared" si="8"/>
        <v>1.0993592449126419</v>
      </c>
      <c r="X28" s="1"/>
    </row>
    <row r="29" spans="1:24" x14ac:dyDescent="0.25">
      <c r="H29" s="60"/>
      <c r="I29" s="60"/>
      <c r="J29" s="60"/>
      <c r="K29" s="60"/>
      <c r="L29" s="60"/>
      <c r="M29" s="60"/>
      <c r="N29" s="60"/>
      <c r="O29" s="60"/>
      <c r="P29" s="60"/>
      <c r="Q29" s="60"/>
      <c r="S29" s="60"/>
      <c r="U29" s="60"/>
      <c r="V29" s="60"/>
    </row>
    <row r="30" spans="1:24" x14ac:dyDescent="0.25">
      <c r="A30" s="67" t="s">
        <v>1114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S30" s="60"/>
      <c r="U30" s="60"/>
      <c r="V30" s="60"/>
      <c r="X30" s="1"/>
    </row>
    <row r="31" spans="1:24" x14ac:dyDescent="0.25">
      <c r="A31" t="s">
        <v>7</v>
      </c>
      <c r="B31" s="69" t="s">
        <v>1115</v>
      </c>
      <c r="C31" t="s">
        <v>47</v>
      </c>
      <c r="D31" s="47">
        <v>878332.37</v>
      </c>
      <c r="E31" s="47">
        <v>794375</v>
      </c>
      <c r="F31" s="47">
        <f>D31-E31</f>
        <v>83957.37</v>
      </c>
      <c r="H31" s="60">
        <v>0</v>
      </c>
      <c r="I31" s="60">
        <v>235859.62</v>
      </c>
      <c r="J31" s="60">
        <v>70357.02</v>
      </c>
      <c r="K31" s="60">
        <v>20701.87</v>
      </c>
      <c r="L31" s="60">
        <v>21045.56</v>
      </c>
      <c r="M31" s="60">
        <v>0</v>
      </c>
      <c r="N31" s="60">
        <v>20728.37</v>
      </c>
      <c r="O31" s="60">
        <v>51932.67</v>
      </c>
      <c r="P31" s="60">
        <v>25489.52</v>
      </c>
      <c r="Q31" s="60">
        <v>0</v>
      </c>
      <c r="R31" s="60">
        <v>55610.91</v>
      </c>
      <c r="S31" s="60">
        <v>81678.53</v>
      </c>
      <c r="T31" s="47">
        <f t="shared" ref="T31:T34" si="11">SUM(H31:S31)</f>
        <v>583404.07000000007</v>
      </c>
      <c r="U31" s="60">
        <v>1007175</v>
      </c>
      <c r="V31" s="60">
        <f>T31-U31</f>
        <v>-423770.92999999993</v>
      </c>
      <c r="W31" s="49">
        <f>T31/U31</f>
        <v>0.57924796584506177</v>
      </c>
      <c r="X31" s="1"/>
    </row>
    <row r="32" spans="1:24" x14ac:dyDescent="0.25">
      <c r="A32" t="s">
        <v>7</v>
      </c>
      <c r="B32" s="46" t="s">
        <v>1116</v>
      </c>
      <c r="C32" t="s">
        <v>49</v>
      </c>
      <c r="D32" s="47">
        <v>592632.59</v>
      </c>
      <c r="E32" s="47">
        <v>564000</v>
      </c>
      <c r="F32" s="47">
        <f>D32-E32</f>
        <v>28632.589999999967</v>
      </c>
      <c r="H32" s="60">
        <v>0</v>
      </c>
      <c r="I32" s="60">
        <v>174863.02</v>
      </c>
      <c r="J32" s="60">
        <v>103285.99</v>
      </c>
      <c r="K32" s="60">
        <v>12390.24</v>
      </c>
      <c r="L32" s="60">
        <v>0</v>
      </c>
      <c r="M32" s="60">
        <v>0</v>
      </c>
      <c r="N32" s="60">
        <v>179760.49</v>
      </c>
      <c r="O32" s="60">
        <v>29852.76</v>
      </c>
      <c r="P32" s="60">
        <v>109158.28</v>
      </c>
      <c r="Q32" s="60">
        <v>0</v>
      </c>
      <c r="R32" s="60">
        <v>21700.84</v>
      </c>
      <c r="S32" s="60">
        <v>149842.29999999999</v>
      </c>
      <c r="T32" s="47">
        <f t="shared" si="11"/>
        <v>780853.91999999993</v>
      </c>
      <c r="U32" s="60">
        <v>610000</v>
      </c>
      <c r="V32" s="60">
        <f>T32-U32</f>
        <v>170853.91999999993</v>
      </c>
      <c r="W32" s="49">
        <f>T32/U32</f>
        <v>1.2800883934426228</v>
      </c>
      <c r="X32" s="1"/>
    </row>
    <row r="33" spans="1:24" x14ac:dyDescent="0.25">
      <c r="A33" t="s">
        <v>7</v>
      </c>
      <c r="B33" s="46" t="s">
        <v>50</v>
      </c>
      <c r="C33" t="s">
        <v>51</v>
      </c>
      <c r="D33" s="47">
        <v>0</v>
      </c>
      <c r="E33" s="47">
        <v>200000</v>
      </c>
      <c r="F33" s="47">
        <f>D33-E33</f>
        <v>-200000</v>
      </c>
      <c r="H33" s="60">
        <f>VLOOKUP(B33,'[1]MAY 2019'!$B:$D,3,FALSE)</f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47">
        <f t="shared" si="11"/>
        <v>0</v>
      </c>
      <c r="U33" s="60">
        <v>25000</v>
      </c>
      <c r="V33" s="60">
        <f>T33-U33</f>
        <v>-25000</v>
      </c>
      <c r="W33" s="49">
        <f>T33/U33</f>
        <v>0</v>
      </c>
      <c r="X33" s="1"/>
    </row>
    <row r="34" spans="1:24" x14ac:dyDescent="0.25">
      <c r="B34" s="46" t="s">
        <v>114</v>
      </c>
      <c r="C34" t="s">
        <v>115</v>
      </c>
      <c r="D34" s="47">
        <v>0</v>
      </c>
      <c r="E34" s="47">
        <v>137000</v>
      </c>
      <c r="F34" s="47">
        <f>D34-E34</f>
        <v>-137000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47">
        <f t="shared" si="11"/>
        <v>0</v>
      </c>
      <c r="U34" s="60">
        <v>40000</v>
      </c>
      <c r="V34" s="60">
        <f>T34-U34</f>
        <v>-40000</v>
      </c>
      <c r="W34" s="49">
        <f>T34/U34</f>
        <v>0</v>
      </c>
      <c r="X34" s="1"/>
    </row>
    <row r="35" spans="1:24" ht="15.75" thickBot="1" x14ac:dyDescent="0.3">
      <c r="D35" s="70">
        <v>1470964.96</v>
      </c>
      <c r="E35" s="71">
        <v>1695375</v>
      </c>
      <c r="F35" s="72">
        <f>SUM(F31:F34)</f>
        <v>-224410.04000000004</v>
      </c>
      <c r="G35" s="73"/>
      <c r="H35" s="71">
        <f t="shared" ref="H35:S35" si="12">SUM(H31:H34)</f>
        <v>0</v>
      </c>
      <c r="I35" s="71">
        <f t="shared" si="12"/>
        <v>410722.64</v>
      </c>
      <c r="J35" s="71">
        <f t="shared" si="12"/>
        <v>173643.01</v>
      </c>
      <c r="K35" s="71">
        <f t="shared" si="12"/>
        <v>33092.11</v>
      </c>
      <c r="L35" s="71">
        <f t="shared" si="12"/>
        <v>21045.56</v>
      </c>
      <c r="M35" s="71">
        <f t="shared" si="12"/>
        <v>0</v>
      </c>
      <c r="N35" s="71">
        <f t="shared" si="12"/>
        <v>200488.86</v>
      </c>
      <c r="O35" s="71">
        <f t="shared" si="12"/>
        <v>81785.429999999993</v>
      </c>
      <c r="P35" s="71">
        <f t="shared" si="12"/>
        <v>134647.79999999999</v>
      </c>
      <c r="Q35" s="71">
        <f t="shared" si="12"/>
        <v>0</v>
      </c>
      <c r="R35" s="71">
        <f t="shared" si="12"/>
        <v>77311.75</v>
      </c>
      <c r="S35" s="71">
        <f t="shared" si="12"/>
        <v>231520.83</v>
      </c>
      <c r="T35" s="70">
        <f>SUM(T31:T34)</f>
        <v>1364257.99</v>
      </c>
      <c r="U35" s="71">
        <f>SUM(U31:U34)</f>
        <v>1682175</v>
      </c>
      <c r="V35" s="71">
        <f>SUM(V31:V34)</f>
        <v>-317917.01</v>
      </c>
      <c r="W35" s="66">
        <f>T35/U35</f>
        <v>0.81100836119904285</v>
      </c>
      <c r="X35" s="1"/>
    </row>
    <row r="36" spans="1:24" ht="15.75" thickTop="1" x14ac:dyDescent="0.25">
      <c r="A36" s="67" t="s">
        <v>1117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S36" s="60"/>
      <c r="U36" s="60"/>
      <c r="V36" s="60"/>
      <c r="X36" s="1"/>
    </row>
    <row r="37" spans="1:24" x14ac:dyDescent="0.25">
      <c r="A37" t="s">
        <v>7</v>
      </c>
      <c r="B37" s="46" t="s">
        <v>52</v>
      </c>
      <c r="C37" t="s">
        <v>53</v>
      </c>
      <c r="D37" s="47">
        <v>35200</v>
      </c>
      <c r="E37" s="47">
        <v>35200</v>
      </c>
      <c r="F37" s="47">
        <f t="shared" ref="F37:F51" si="13">D37-E37</f>
        <v>0</v>
      </c>
      <c r="H37" s="60">
        <v>0</v>
      </c>
      <c r="I37" s="60">
        <v>0</v>
      </c>
      <c r="J37" s="60">
        <v>100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29425</v>
      </c>
      <c r="Q37" s="60">
        <v>3400</v>
      </c>
      <c r="R37" s="60">
        <v>0</v>
      </c>
      <c r="S37" s="60">
        <v>0</v>
      </c>
      <c r="T37" s="47">
        <f t="shared" ref="T37:T51" si="14">SUM(H37:S37)</f>
        <v>32925</v>
      </c>
      <c r="U37" s="60">
        <v>32000</v>
      </c>
      <c r="V37" s="60">
        <f t="shared" ref="V37:V51" si="15">T37-U37</f>
        <v>925</v>
      </c>
      <c r="W37" s="49">
        <f>T37/U37</f>
        <v>1.0289062499999999</v>
      </c>
      <c r="X37" s="1"/>
    </row>
    <row r="38" spans="1:24" x14ac:dyDescent="0.25">
      <c r="A38" t="s">
        <v>7</v>
      </c>
      <c r="B38" s="46" t="s">
        <v>54</v>
      </c>
      <c r="C38" t="s">
        <v>55</v>
      </c>
      <c r="D38" s="47">
        <v>107951.18</v>
      </c>
      <c r="E38" s="47">
        <v>109500</v>
      </c>
      <c r="F38" s="47">
        <f t="shared" si="13"/>
        <v>-1548.820000000007</v>
      </c>
      <c r="H38" s="60">
        <v>175</v>
      </c>
      <c r="I38" s="60">
        <v>2682.34</v>
      </c>
      <c r="J38" s="60">
        <v>218.75</v>
      </c>
      <c r="K38" s="60">
        <v>571.4</v>
      </c>
      <c r="L38" s="60">
        <v>0</v>
      </c>
      <c r="M38" s="60">
        <v>100</v>
      </c>
      <c r="N38" s="60">
        <v>0</v>
      </c>
      <c r="O38" s="60">
        <v>0</v>
      </c>
      <c r="P38" s="60">
        <v>104121.47</v>
      </c>
      <c r="Q38" s="60">
        <v>9594</v>
      </c>
      <c r="R38" s="60">
        <v>1333.34</v>
      </c>
      <c r="S38" s="60">
        <v>150</v>
      </c>
      <c r="T38" s="47">
        <f t="shared" si="14"/>
        <v>118946.3</v>
      </c>
      <c r="U38" s="60">
        <v>101000</v>
      </c>
      <c r="V38" s="60">
        <f t="shared" si="15"/>
        <v>17946.300000000003</v>
      </c>
      <c r="W38" s="49">
        <f>T38/U38</f>
        <v>1.1776861386138615</v>
      </c>
      <c r="X38" s="1"/>
    </row>
    <row r="39" spans="1:24" x14ac:dyDescent="0.25">
      <c r="A39" t="s">
        <v>7</v>
      </c>
      <c r="B39" s="46" t="s">
        <v>56</v>
      </c>
      <c r="C39" t="s">
        <v>57</v>
      </c>
      <c r="D39" s="47">
        <v>112555</v>
      </c>
      <c r="E39" s="47">
        <v>100000</v>
      </c>
      <c r="F39" s="47">
        <f t="shared" si="13"/>
        <v>12555</v>
      </c>
      <c r="H39" s="60">
        <v>30620</v>
      </c>
      <c r="I39" s="60">
        <v>6315</v>
      </c>
      <c r="J39" s="60">
        <v>3425</v>
      </c>
      <c r="K39" s="60">
        <v>2710</v>
      </c>
      <c r="L39" s="60">
        <v>1645</v>
      </c>
      <c r="M39" s="60">
        <v>1580</v>
      </c>
      <c r="N39" s="60">
        <v>705</v>
      </c>
      <c r="O39" s="60">
        <v>800</v>
      </c>
      <c r="P39" s="60">
        <v>1000</v>
      </c>
      <c r="Q39" s="60">
        <v>290</v>
      </c>
      <c r="R39" s="60">
        <v>14675</v>
      </c>
      <c r="S39" s="60">
        <v>21682.5</v>
      </c>
      <c r="T39" s="47">
        <f t="shared" si="14"/>
        <v>85447.5</v>
      </c>
      <c r="U39" s="60">
        <v>100000</v>
      </c>
      <c r="V39" s="60">
        <f t="shared" si="15"/>
        <v>-14552.5</v>
      </c>
      <c r="W39" s="49">
        <f>T39/U39</f>
        <v>0.85447499999999998</v>
      </c>
      <c r="X39" s="1"/>
    </row>
    <row r="40" spans="1:24" x14ac:dyDescent="0.25">
      <c r="A40" t="s">
        <v>7</v>
      </c>
      <c r="B40" s="46" t="s">
        <v>58</v>
      </c>
      <c r="C40" t="s">
        <v>59</v>
      </c>
      <c r="D40" s="47">
        <v>195</v>
      </c>
      <c r="E40" s="47">
        <v>3900</v>
      </c>
      <c r="F40" s="47">
        <f t="shared" si="13"/>
        <v>-3705</v>
      </c>
      <c r="H40" s="60">
        <v>30</v>
      </c>
      <c r="I40" s="60">
        <v>15</v>
      </c>
      <c r="J40" s="60">
        <v>25</v>
      </c>
      <c r="K40" s="60">
        <v>40</v>
      </c>
      <c r="L40" s="60">
        <v>15</v>
      </c>
      <c r="M40" s="60">
        <v>15</v>
      </c>
      <c r="N40" s="60">
        <v>0</v>
      </c>
      <c r="O40" s="60">
        <v>5</v>
      </c>
      <c r="P40" s="60">
        <v>0</v>
      </c>
      <c r="Q40" s="60">
        <v>0</v>
      </c>
      <c r="R40" s="60">
        <v>105</v>
      </c>
      <c r="S40" s="60">
        <v>25</v>
      </c>
      <c r="T40" s="47">
        <f t="shared" si="14"/>
        <v>275</v>
      </c>
      <c r="U40" s="60">
        <v>125</v>
      </c>
      <c r="V40" s="60">
        <f t="shared" si="15"/>
        <v>150</v>
      </c>
      <c r="W40" s="49">
        <v>0</v>
      </c>
      <c r="X40" s="1"/>
    </row>
    <row r="41" spans="1:24" x14ac:dyDescent="0.25">
      <c r="A41" t="s">
        <v>7</v>
      </c>
      <c r="B41" s="46" t="s">
        <v>60</v>
      </c>
      <c r="C41" t="s">
        <v>61</v>
      </c>
      <c r="D41" s="47">
        <v>22700</v>
      </c>
      <c r="E41" s="47">
        <v>30000</v>
      </c>
      <c r="F41" s="47">
        <f t="shared" si="13"/>
        <v>-7300</v>
      </c>
      <c r="H41" s="60">
        <v>2000</v>
      </c>
      <c r="I41" s="60">
        <v>2750</v>
      </c>
      <c r="J41" s="60">
        <v>3800</v>
      </c>
      <c r="K41" s="60">
        <v>3800</v>
      </c>
      <c r="L41" s="60">
        <v>2950</v>
      </c>
      <c r="M41" s="60">
        <v>2550</v>
      </c>
      <c r="N41" s="60">
        <v>3700</v>
      </c>
      <c r="O41" s="60">
        <v>1700</v>
      </c>
      <c r="P41" s="60">
        <v>11000</v>
      </c>
      <c r="Q41" s="60">
        <v>1850</v>
      </c>
      <c r="R41" s="60">
        <v>1400</v>
      </c>
      <c r="S41" s="60">
        <v>1500</v>
      </c>
      <c r="T41" s="47">
        <f t="shared" si="14"/>
        <v>39000</v>
      </c>
      <c r="U41" s="60">
        <v>22500</v>
      </c>
      <c r="V41" s="60">
        <f t="shared" si="15"/>
        <v>16500</v>
      </c>
      <c r="W41" s="49">
        <f t="shared" ref="W41:W48" si="16">T41/U41</f>
        <v>1.7333333333333334</v>
      </c>
      <c r="X41" s="1"/>
    </row>
    <row r="42" spans="1:24" x14ac:dyDescent="0.25">
      <c r="A42" t="s">
        <v>7</v>
      </c>
      <c r="B42" s="46" t="s">
        <v>62</v>
      </c>
      <c r="C42" t="s">
        <v>63</v>
      </c>
      <c r="D42" s="47">
        <v>385260.52</v>
      </c>
      <c r="E42" s="47">
        <v>190000</v>
      </c>
      <c r="F42" s="47">
        <f t="shared" si="13"/>
        <v>195260.52000000002</v>
      </c>
      <c r="H42" s="60">
        <v>17093.560000000001</v>
      </c>
      <c r="I42" s="60">
        <v>15888.4</v>
      </c>
      <c r="J42" s="60">
        <v>11245</v>
      </c>
      <c r="K42" s="60">
        <v>15795.45</v>
      </c>
      <c r="L42" s="60">
        <v>12804.37</v>
      </c>
      <c r="M42" s="60">
        <v>8380</v>
      </c>
      <c r="N42" s="60">
        <v>8750</v>
      </c>
      <c r="O42" s="60">
        <v>4000</v>
      </c>
      <c r="P42" s="60">
        <v>4450</v>
      </c>
      <c r="Q42" s="60">
        <v>7653</v>
      </c>
      <c r="R42" s="60">
        <v>6920.27</v>
      </c>
      <c r="S42" s="60">
        <v>10821.85</v>
      </c>
      <c r="T42" s="47">
        <f t="shared" si="14"/>
        <v>123801.90000000001</v>
      </c>
      <c r="U42" s="60">
        <v>200000</v>
      </c>
      <c r="V42" s="60">
        <f t="shared" si="15"/>
        <v>-76198.099999999991</v>
      </c>
      <c r="W42" s="49">
        <f t="shared" si="16"/>
        <v>0.61900949999999999</v>
      </c>
      <c r="X42" s="1"/>
    </row>
    <row r="43" spans="1:24" x14ac:dyDescent="0.25">
      <c r="A43" t="s">
        <v>7</v>
      </c>
      <c r="B43" s="46" t="s">
        <v>64</v>
      </c>
      <c r="C43" t="s">
        <v>65</v>
      </c>
      <c r="D43" s="47">
        <v>40980</v>
      </c>
      <c r="E43" s="47">
        <v>20000</v>
      </c>
      <c r="F43" s="47">
        <f t="shared" si="13"/>
        <v>20980</v>
      </c>
      <c r="H43" s="60">
        <v>1720</v>
      </c>
      <c r="I43" s="60">
        <v>765</v>
      </c>
      <c r="J43" s="60">
        <v>1860</v>
      </c>
      <c r="K43" s="60">
        <v>3155</v>
      </c>
      <c r="L43" s="60">
        <v>1765</v>
      </c>
      <c r="M43" s="60">
        <v>1730</v>
      </c>
      <c r="N43" s="60">
        <v>1135</v>
      </c>
      <c r="O43" s="60">
        <v>2620</v>
      </c>
      <c r="P43" s="60">
        <v>1560</v>
      </c>
      <c r="Q43" s="60">
        <v>935</v>
      </c>
      <c r="R43" s="60">
        <v>340</v>
      </c>
      <c r="S43" s="60">
        <v>646</v>
      </c>
      <c r="T43" s="47">
        <f t="shared" si="14"/>
        <v>18231</v>
      </c>
      <c r="U43" s="60">
        <v>30000</v>
      </c>
      <c r="V43" s="60">
        <f t="shared" si="15"/>
        <v>-11769</v>
      </c>
      <c r="W43" s="49">
        <f t="shared" si="16"/>
        <v>0.60770000000000002</v>
      </c>
      <c r="X43" s="1"/>
    </row>
    <row r="44" spans="1:24" x14ac:dyDescent="0.25">
      <c r="A44" t="s">
        <v>7</v>
      </c>
      <c r="B44" s="46" t="s">
        <v>66</v>
      </c>
      <c r="C44" t="s">
        <v>67</v>
      </c>
      <c r="D44" s="47">
        <v>35713</v>
      </c>
      <c r="E44" s="47">
        <v>30000</v>
      </c>
      <c r="F44" s="47">
        <f t="shared" si="13"/>
        <v>5713</v>
      </c>
      <c r="H44" s="60">
        <v>10442</v>
      </c>
      <c r="I44" s="60">
        <v>2477</v>
      </c>
      <c r="J44" s="60">
        <v>1586</v>
      </c>
      <c r="K44" s="60">
        <v>1992</v>
      </c>
      <c r="L44" s="60">
        <v>1531</v>
      </c>
      <c r="M44" s="60">
        <v>2081</v>
      </c>
      <c r="N44" s="60">
        <v>1969</v>
      </c>
      <c r="O44" s="60">
        <v>1012</v>
      </c>
      <c r="P44" s="60">
        <v>3901</v>
      </c>
      <c r="Q44" s="60">
        <v>9974</v>
      </c>
      <c r="R44" s="60">
        <v>901</v>
      </c>
      <c r="S44" s="60">
        <v>194</v>
      </c>
      <c r="T44" s="47">
        <f t="shared" si="14"/>
        <v>38060</v>
      </c>
      <c r="U44" s="60">
        <v>35000</v>
      </c>
      <c r="V44" s="60">
        <f t="shared" si="15"/>
        <v>3060</v>
      </c>
      <c r="W44" s="49">
        <f t="shared" si="16"/>
        <v>1.0874285714285714</v>
      </c>
      <c r="X44" s="1"/>
    </row>
    <row r="45" spans="1:24" x14ac:dyDescent="0.25">
      <c r="A45" t="s">
        <v>7</v>
      </c>
      <c r="B45" s="46" t="s">
        <v>68</v>
      </c>
      <c r="C45" t="s">
        <v>69</v>
      </c>
      <c r="D45" s="47">
        <v>300</v>
      </c>
      <c r="E45" s="47">
        <v>200</v>
      </c>
      <c r="F45" s="47">
        <f t="shared" si="13"/>
        <v>100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47">
        <f t="shared" si="14"/>
        <v>0</v>
      </c>
      <c r="U45" s="60">
        <v>4000</v>
      </c>
      <c r="V45" s="60">
        <f t="shared" si="15"/>
        <v>-4000</v>
      </c>
      <c r="W45" s="49">
        <f t="shared" si="16"/>
        <v>0</v>
      </c>
      <c r="X45" s="1"/>
    </row>
    <row r="46" spans="1:24" x14ac:dyDescent="0.25">
      <c r="A46" t="s">
        <v>7</v>
      </c>
      <c r="B46" s="46" t="s">
        <v>70</v>
      </c>
      <c r="C46" t="s">
        <v>71</v>
      </c>
      <c r="D46" s="47">
        <v>87206.86</v>
      </c>
      <c r="E46" s="47">
        <v>60000</v>
      </c>
      <c r="F46" s="47">
        <f t="shared" si="13"/>
        <v>27206.86</v>
      </c>
      <c r="H46" s="60">
        <v>7886.24</v>
      </c>
      <c r="I46" s="60">
        <v>15561.78</v>
      </c>
      <c r="J46" s="60">
        <v>14046.41</v>
      </c>
      <c r="K46" s="60">
        <v>21425.24</v>
      </c>
      <c r="L46" s="60">
        <v>11538.54</v>
      </c>
      <c r="M46" s="60">
        <v>5237.87</v>
      </c>
      <c r="N46" s="60">
        <v>22938.959999999999</v>
      </c>
      <c r="O46" s="60">
        <v>1450</v>
      </c>
      <c r="P46" s="60">
        <v>8649.36</v>
      </c>
      <c r="Q46" s="60">
        <v>3312.2</v>
      </c>
      <c r="R46" s="60">
        <v>1135</v>
      </c>
      <c r="S46" s="60">
        <v>200</v>
      </c>
      <c r="T46" s="47">
        <f t="shared" si="14"/>
        <v>113381.59999999998</v>
      </c>
      <c r="U46" s="60">
        <v>60000</v>
      </c>
      <c r="V46" s="60">
        <f t="shared" si="15"/>
        <v>53381.599999999977</v>
      </c>
      <c r="W46" s="49">
        <f t="shared" si="16"/>
        <v>1.889693333333333</v>
      </c>
      <c r="X46" s="1"/>
    </row>
    <row r="47" spans="1:24" x14ac:dyDescent="0.25">
      <c r="A47" t="s">
        <v>7</v>
      </c>
      <c r="B47" s="46" t="s">
        <v>72</v>
      </c>
      <c r="C47" t="s">
        <v>73</v>
      </c>
      <c r="D47" s="47">
        <v>22225</v>
      </c>
      <c r="E47" s="47">
        <v>33000</v>
      </c>
      <c r="F47" s="47">
        <f t="shared" si="13"/>
        <v>-10775</v>
      </c>
      <c r="H47" s="60">
        <v>2625</v>
      </c>
      <c r="I47" s="60">
        <v>1050</v>
      </c>
      <c r="J47" s="60">
        <v>3150</v>
      </c>
      <c r="K47" s="60">
        <v>3150</v>
      </c>
      <c r="L47" s="60">
        <v>1225</v>
      </c>
      <c r="M47" s="60">
        <v>1575</v>
      </c>
      <c r="N47" s="60">
        <v>2275</v>
      </c>
      <c r="O47" s="60">
        <v>1750</v>
      </c>
      <c r="P47" s="60">
        <v>875</v>
      </c>
      <c r="Q47" s="60">
        <v>1225</v>
      </c>
      <c r="R47" s="60">
        <v>700</v>
      </c>
      <c r="S47" s="60">
        <v>1400</v>
      </c>
      <c r="T47" s="47">
        <f t="shared" si="14"/>
        <v>21000</v>
      </c>
      <c r="U47" s="60">
        <v>20000</v>
      </c>
      <c r="V47" s="60">
        <f t="shared" si="15"/>
        <v>1000</v>
      </c>
      <c r="W47" s="49">
        <f t="shared" si="16"/>
        <v>1.05</v>
      </c>
      <c r="X47" s="1"/>
    </row>
    <row r="48" spans="1:24" x14ac:dyDescent="0.25">
      <c r="A48" t="s">
        <v>7</v>
      </c>
      <c r="B48" s="46" t="s">
        <v>76</v>
      </c>
      <c r="C48" t="s">
        <v>77</v>
      </c>
      <c r="D48" s="47">
        <v>305</v>
      </c>
      <c r="E48" s="47">
        <v>250</v>
      </c>
      <c r="F48" s="47">
        <f t="shared" si="13"/>
        <v>55</v>
      </c>
      <c r="H48" s="60">
        <v>0</v>
      </c>
      <c r="I48" s="60">
        <v>0</v>
      </c>
      <c r="J48" s="60">
        <v>0</v>
      </c>
      <c r="K48" s="60">
        <v>300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60">
        <v>400</v>
      </c>
      <c r="S48" s="60">
        <v>0</v>
      </c>
      <c r="T48" s="47">
        <f t="shared" si="14"/>
        <v>700</v>
      </c>
      <c r="U48" s="60">
        <v>500</v>
      </c>
      <c r="V48" s="60">
        <f t="shared" si="15"/>
        <v>200</v>
      </c>
      <c r="W48" s="49">
        <f t="shared" si="16"/>
        <v>1.4</v>
      </c>
      <c r="X48" s="1"/>
    </row>
    <row r="49" spans="1:24" x14ac:dyDescent="0.25">
      <c r="B49" s="46" t="s">
        <v>1260</v>
      </c>
      <c r="C49" t="s">
        <v>1261</v>
      </c>
      <c r="H49" s="60">
        <v>750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47">
        <f t="shared" si="14"/>
        <v>750</v>
      </c>
      <c r="U49" s="60">
        <v>0</v>
      </c>
      <c r="V49" s="60">
        <f t="shared" si="15"/>
        <v>750</v>
      </c>
      <c r="W49" s="49">
        <v>0</v>
      </c>
      <c r="X49" s="1"/>
    </row>
    <row r="50" spans="1:24" x14ac:dyDescent="0.25">
      <c r="B50" s="46" t="s">
        <v>90</v>
      </c>
      <c r="C50" t="s">
        <v>91</v>
      </c>
      <c r="D50" s="47">
        <v>250</v>
      </c>
      <c r="E50" s="47">
        <v>500</v>
      </c>
      <c r="F50" s="47">
        <f t="shared" si="13"/>
        <v>-250</v>
      </c>
      <c r="H50" s="60">
        <v>20</v>
      </c>
      <c r="I50" s="60">
        <v>80</v>
      </c>
      <c r="J50" s="60">
        <v>125</v>
      </c>
      <c r="K50" s="60">
        <v>70</v>
      </c>
      <c r="L50" s="60">
        <v>20</v>
      </c>
      <c r="M50" s="60">
        <v>10</v>
      </c>
      <c r="N50" s="60">
        <v>0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  <c r="T50" s="47">
        <f t="shared" si="14"/>
        <v>325</v>
      </c>
      <c r="U50" s="60">
        <v>350</v>
      </c>
      <c r="V50" s="60">
        <f t="shared" si="15"/>
        <v>-25</v>
      </c>
      <c r="W50" s="49">
        <f>T50/U50</f>
        <v>0.9285714285714286</v>
      </c>
      <c r="X50" s="1"/>
    </row>
    <row r="51" spans="1:24" x14ac:dyDescent="0.25">
      <c r="B51" s="46" t="s">
        <v>92</v>
      </c>
      <c r="C51" t="s">
        <v>93</v>
      </c>
      <c r="D51" s="47">
        <v>0</v>
      </c>
      <c r="E51" s="47">
        <v>100</v>
      </c>
      <c r="F51" s="47">
        <f t="shared" si="13"/>
        <v>-100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34.4</v>
      </c>
      <c r="Q51" s="60">
        <v>20</v>
      </c>
      <c r="R51" s="60">
        <v>0</v>
      </c>
      <c r="S51" s="60">
        <v>0</v>
      </c>
      <c r="T51" s="47">
        <f t="shared" si="14"/>
        <v>54.4</v>
      </c>
      <c r="U51" s="60">
        <v>0</v>
      </c>
      <c r="V51" s="60">
        <f t="shared" si="15"/>
        <v>54.4</v>
      </c>
      <c r="W51" s="49">
        <v>0</v>
      </c>
      <c r="X51" s="1"/>
    </row>
    <row r="52" spans="1:24" ht="15.75" thickBot="1" x14ac:dyDescent="0.3">
      <c r="C52" s="74" t="s">
        <v>1118</v>
      </c>
      <c r="D52" s="70">
        <v>850921.55999999994</v>
      </c>
      <c r="E52" s="71">
        <v>613950</v>
      </c>
      <c r="F52" s="72">
        <f>SUM(F37:F51)</f>
        <v>238191.56</v>
      </c>
      <c r="G52" s="73"/>
      <c r="H52" s="71">
        <f t="shared" ref="H52:V52" si="17">SUM(H37:H51)</f>
        <v>73361.8</v>
      </c>
      <c r="I52" s="71">
        <f t="shared" si="17"/>
        <v>47584.52</v>
      </c>
      <c r="J52" s="71">
        <f t="shared" si="17"/>
        <v>39581.160000000003</v>
      </c>
      <c r="K52" s="71">
        <f t="shared" si="17"/>
        <v>53009.09</v>
      </c>
      <c r="L52" s="71">
        <f t="shared" si="17"/>
        <v>33493.910000000003</v>
      </c>
      <c r="M52" s="71">
        <f t="shared" si="17"/>
        <v>23258.87</v>
      </c>
      <c r="N52" s="71">
        <f t="shared" si="17"/>
        <v>41472.959999999999</v>
      </c>
      <c r="O52" s="71">
        <f t="shared" si="17"/>
        <v>13337</v>
      </c>
      <c r="P52" s="71">
        <f t="shared" si="17"/>
        <v>165016.23000000001</v>
      </c>
      <c r="Q52" s="71">
        <f t="shared" si="17"/>
        <v>38253.199999999997</v>
      </c>
      <c r="R52" s="71">
        <f t="shared" si="17"/>
        <v>27909.61</v>
      </c>
      <c r="S52" s="71">
        <f t="shared" si="17"/>
        <v>36619.35</v>
      </c>
      <c r="T52" s="70">
        <f t="shared" si="17"/>
        <v>592897.70000000007</v>
      </c>
      <c r="U52" s="71">
        <f t="shared" si="17"/>
        <v>605475</v>
      </c>
      <c r="V52" s="71">
        <f t="shared" si="17"/>
        <v>-12577.300000000012</v>
      </c>
      <c r="W52" s="66">
        <f>T52/U52</f>
        <v>0.97922738345926763</v>
      </c>
      <c r="X52" s="1"/>
    </row>
    <row r="53" spans="1:24" ht="15.75" thickTop="1" x14ac:dyDescent="0.25">
      <c r="C53" s="75"/>
      <c r="D53" s="76"/>
      <c r="E53" s="76"/>
      <c r="F53" s="76"/>
      <c r="G53" s="77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162"/>
      <c r="S53" s="78"/>
      <c r="T53" s="76"/>
      <c r="U53" s="78"/>
      <c r="V53" s="78"/>
      <c r="W53" s="79"/>
      <c r="X53" s="1"/>
    </row>
    <row r="54" spans="1:24" x14ac:dyDescent="0.25">
      <c r="A54" s="67" t="s">
        <v>1119</v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S54" s="60"/>
      <c r="U54" s="60"/>
      <c r="V54" s="60"/>
      <c r="X54" s="1"/>
    </row>
    <row r="55" spans="1:24" x14ac:dyDescent="0.25">
      <c r="A55" t="s">
        <v>7</v>
      </c>
      <c r="B55" s="46" t="s">
        <v>78</v>
      </c>
      <c r="C55" t="s">
        <v>79</v>
      </c>
      <c r="D55" s="47">
        <v>10625</v>
      </c>
      <c r="E55" s="47">
        <v>12000</v>
      </c>
      <c r="F55" s="47">
        <f t="shared" ref="F55:F65" si="18">D55-E55</f>
        <v>-1375</v>
      </c>
      <c r="H55" s="60">
        <v>100</v>
      </c>
      <c r="I55" s="60">
        <v>0</v>
      </c>
      <c r="J55" s="60">
        <v>500</v>
      </c>
      <c r="K55" s="60">
        <v>200</v>
      </c>
      <c r="L55" s="60">
        <v>300</v>
      </c>
      <c r="M55" s="60">
        <v>200</v>
      </c>
      <c r="N55" s="60">
        <v>400</v>
      </c>
      <c r="O55" s="60">
        <v>200</v>
      </c>
      <c r="P55" s="60">
        <v>9750</v>
      </c>
      <c r="Q55" s="60">
        <v>0</v>
      </c>
      <c r="R55" s="60">
        <v>250</v>
      </c>
      <c r="S55" s="60">
        <v>0</v>
      </c>
      <c r="T55" s="47">
        <f t="shared" ref="T55:T65" si="19">SUM(H55:S55)</f>
        <v>11900</v>
      </c>
      <c r="U55" s="60">
        <v>11000</v>
      </c>
      <c r="V55" s="60">
        <f t="shared" ref="V55:V65" si="20">T55-U55</f>
        <v>900</v>
      </c>
      <c r="W55" s="49">
        <f t="shared" ref="W55:W60" si="21">T55/U55</f>
        <v>1.0818181818181818</v>
      </c>
      <c r="X55" s="1"/>
    </row>
    <row r="56" spans="1:24" x14ac:dyDescent="0.25">
      <c r="B56" s="46" t="s">
        <v>74</v>
      </c>
      <c r="C56" t="s">
        <v>75</v>
      </c>
      <c r="D56" s="47">
        <v>858</v>
      </c>
      <c r="E56" s="47">
        <v>200</v>
      </c>
      <c r="F56" s="47">
        <f t="shared" si="18"/>
        <v>658</v>
      </c>
      <c r="H56" s="60">
        <v>0</v>
      </c>
      <c r="I56" s="60">
        <v>0</v>
      </c>
      <c r="J56" s="60">
        <v>66</v>
      </c>
      <c r="K56" s="60">
        <v>0</v>
      </c>
      <c r="L56" s="60">
        <v>0</v>
      </c>
      <c r="M56" s="60">
        <v>760</v>
      </c>
      <c r="N56" s="60">
        <v>471</v>
      </c>
      <c r="O56" s="60">
        <v>66</v>
      </c>
      <c r="P56" s="60">
        <v>132</v>
      </c>
      <c r="Q56" s="60">
        <v>100</v>
      </c>
      <c r="R56" s="60">
        <v>660</v>
      </c>
      <c r="S56" s="60">
        <v>0</v>
      </c>
      <c r="T56" s="47">
        <f t="shared" si="19"/>
        <v>2255</v>
      </c>
      <c r="U56" s="60">
        <v>200</v>
      </c>
      <c r="V56" s="60">
        <f t="shared" si="20"/>
        <v>2055</v>
      </c>
      <c r="W56" s="49">
        <f t="shared" si="21"/>
        <v>11.275</v>
      </c>
      <c r="X56" s="1"/>
    </row>
    <row r="57" spans="1:24" x14ac:dyDescent="0.25">
      <c r="A57" t="s">
        <v>7</v>
      </c>
      <c r="B57" s="46" t="s">
        <v>116</v>
      </c>
      <c r="C57" t="s">
        <v>117</v>
      </c>
      <c r="D57" s="47">
        <v>145335.21</v>
      </c>
      <c r="E57" s="47">
        <v>25000</v>
      </c>
      <c r="F57" s="47">
        <f t="shared" si="18"/>
        <v>120335.20999999999</v>
      </c>
      <c r="H57" s="60">
        <v>544.16999999999996</v>
      </c>
      <c r="I57" s="60">
        <f>61925.38+184</f>
        <v>62109.38</v>
      </c>
      <c r="J57" s="60">
        <v>3418</v>
      </c>
      <c r="K57" s="60">
        <v>13961.46</v>
      </c>
      <c r="L57" s="60">
        <v>8061</v>
      </c>
      <c r="M57" s="60">
        <v>2067.73</v>
      </c>
      <c r="N57" s="60">
        <v>16468</v>
      </c>
      <c r="O57" s="60">
        <v>11693.64</v>
      </c>
      <c r="P57" s="60">
        <v>32190.94</v>
      </c>
      <c r="Q57" s="60">
        <v>472</v>
      </c>
      <c r="R57" s="60">
        <v>817.64</v>
      </c>
      <c r="S57" s="60">
        <v>83</v>
      </c>
      <c r="T57" s="47">
        <f t="shared" si="19"/>
        <v>151886.96</v>
      </c>
      <c r="U57" s="60">
        <v>80000</v>
      </c>
      <c r="V57" s="60">
        <f t="shared" si="20"/>
        <v>71886.959999999992</v>
      </c>
      <c r="W57" s="49">
        <f t="shared" si="21"/>
        <v>1.8985869999999998</v>
      </c>
      <c r="X57" s="1"/>
    </row>
    <row r="58" spans="1:24" x14ac:dyDescent="0.25">
      <c r="A58" t="s">
        <v>7</v>
      </c>
      <c r="B58" s="46" t="s">
        <v>131</v>
      </c>
      <c r="C58" t="s">
        <v>132</v>
      </c>
      <c r="D58" s="47">
        <v>165515</v>
      </c>
      <c r="E58" s="47">
        <v>150000</v>
      </c>
      <c r="F58" s="47">
        <f t="shared" si="18"/>
        <v>15515</v>
      </c>
      <c r="H58" s="60">
        <v>7620</v>
      </c>
      <c r="I58" s="60">
        <v>9035</v>
      </c>
      <c r="J58" s="60">
        <v>6240</v>
      </c>
      <c r="K58" s="60">
        <v>9580</v>
      </c>
      <c r="L58" s="60">
        <v>5650</v>
      </c>
      <c r="M58" s="60">
        <v>15029</v>
      </c>
      <c r="N58" s="60">
        <v>13830</v>
      </c>
      <c r="O58" s="60">
        <v>6380</v>
      </c>
      <c r="P58" s="60">
        <v>20565</v>
      </c>
      <c r="Q58" s="60">
        <v>20940</v>
      </c>
      <c r="R58" s="60">
        <v>11845</v>
      </c>
      <c r="S58" s="60">
        <v>11050</v>
      </c>
      <c r="T58" s="47">
        <f t="shared" si="19"/>
        <v>137764</v>
      </c>
      <c r="U58" s="60">
        <v>170000</v>
      </c>
      <c r="V58" s="60">
        <f t="shared" si="20"/>
        <v>-32236</v>
      </c>
      <c r="W58" s="49">
        <f t="shared" si="21"/>
        <v>0.81037647058823525</v>
      </c>
      <c r="X58" s="1"/>
    </row>
    <row r="59" spans="1:24" x14ac:dyDescent="0.25">
      <c r="A59" t="s">
        <v>7</v>
      </c>
      <c r="B59" s="46" t="s">
        <v>88</v>
      </c>
      <c r="C59" t="s">
        <v>89</v>
      </c>
      <c r="D59" s="47">
        <v>405</v>
      </c>
      <c r="E59" s="47">
        <v>5000</v>
      </c>
      <c r="F59" s="47">
        <f t="shared" si="18"/>
        <v>-4595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4000</v>
      </c>
      <c r="T59" s="47">
        <f t="shared" si="19"/>
        <v>4000</v>
      </c>
      <c r="U59" s="60">
        <v>300</v>
      </c>
      <c r="V59" s="60">
        <f t="shared" si="20"/>
        <v>3700</v>
      </c>
      <c r="W59" s="49">
        <f t="shared" si="21"/>
        <v>13.333333333333334</v>
      </c>
      <c r="X59" s="1"/>
    </row>
    <row r="60" spans="1:24" x14ac:dyDescent="0.25">
      <c r="A60" t="s">
        <v>7</v>
      </c>
      <c r="B60" s="46" t="s">
        <v>94</v>
      </c>
      <c r="C60" t="s">
        <v>95</v>
      </c>
      <c r="D60" s="47">
        <v>514210.48</v>
      </c>
      <c r="E60" s="47">
        <v>600000</v>
      </c>
      <c r="F60" s="47">
        <f t="shared" si="18"/>
        <v>-85789.520000000019</v>
      </c>
      <c r="H60" s="60">
        <v>3000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2250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47">
        <f t="shared" si="19"/>
        <v>5250</v>
      </c>
      <c r="U60" s="60">
        <v>600000</v>
      </c>
      <c r="V60" s="60">
        <f t="shared" si="20"/>
        <v>-594750</v>
      </c>
      <c r="W60" s="49">
        <f t="shared" si="21"/>
        <v>8.7500000000000008E-3</v>
      </c>
      <c r="X60" s="1"/>
    </row>
    <row r="61" spans="1:24" x14ac:dyDescent="0.25">
      <c r="A61" t="s">
        <v>7</v>
      </c>
      <c r="B61" s="46" t="s">
        <v>96</v>
      </c>
      <c r="C61" t="s">
        <v>97</v>
      </c>
      <c r="D61" s="47">
        <v>67495.5</v>
      </c>
      <c r="E61" s="47">
        <v>0</v>
      </c>
      <c r="F61" s="47">
        <f t="shared" si="18"/>
        <v>67495.5</v>
      </c>
      <c r="H61" s="60">
        <v>14250</v>
      </c>
      <c r="I61" s="60">
        <v>0</v>
      </c>
      <c r="J61" s="60">
        <v>0</v>
      </c>
      <c r="K61" s="60">
        <v>36100</v>
      </c>
      <c r="L61" s="60">
        <v>0</v>
      </c>
      <c r="M61" s="60">
        <v>52886.239999999998</v>
      </c>
      <c r="N61" s="60">
        <v>31036.240000000002</v>
      </c>
      <c r="O61" s="60">
        <v>0</v>
      </c>
      <c r="P61" s="60">
        <v>7600</v>
      </c>
      <c r="Q61" s="60">
        <v>69350</v>
      </c>
      <c r="R61" s="60">
        <v>13936.24</v>
      </c>
      <c r="S61" s="60">
        <v>0</v>
      </c>
      <c r="T61" s="47">
        <f t="shared" si="19"/>
        <v>225158.71999999997</v>
      </c>
      <c r="U61" s="60">
        <v>0</v>
      </c>
      <c r="V61" s="60">
        <f t="shared" si="20"/>
        <v>225158.71999999997</v>
      </c>
      <c r="W61" s="49">
        <v>0</v>
      </c>
      <c r="X61" s="1"/>
    </row>
    <row r="62" spans="1:24" x14ac:dyDescent="0.25">
      <c r="A62" t="s">
        <v>7</v>
      </c>
      <c r="B62" s="46" t="s">
        <v>98</v>
      </c>
      <c r="C62" t="s">
        <v>99</v>
      </c>
      <c r="D62" s="47">
        <v>64595</v>
      </c>
      <c r="E62" s="47">
        <v>0</v>
      </c>
      <c r="F62" s="47">
        <f t="shared" si="18"/>
        <v>64595</v>
      </c>
      <c r="H62" s="60">
        <v>4100</v>
      </c>
      <c r="I62" s="60">
        <v>5700</v>
      </c>
      <c r="J62" s="60">
        <v>0</v>
      </c>
      <c r="K62" s="60">
        <v>0</v>
      </c>
      <c r="L62" s="60">
        <v>0</v>
      </c>
      <c r="M62" s="60">
        <v>0</v>
      </c>
      <c r="N62" s="60">
        <v>8800</v>
      </c>
      <c r="O62" s="60">
        <v>0</v>
      </c>
      <c r="P62" s="60">
        <v>9750</v>
      </c>
      <c r="Q62" s="60">
        <v>3150</v>
      </c>
      <c r="R62" s="60">
        <v>3150</v>
      </c>
      <c r="S62" s="60">
        <v>0</v>
      </c>
      <c r="T62" s="47">
        <f t="shared" si="19"/>
        <v>34650</v>
      </c>
      <c r="U62" s="60">
        <v>0</v>
      </c>
      <c r="V62" s="60">
        <f t="shared" si="20"/>
        <v>34650</v>
      </c>
      <c r="W62" s="49">
        <v>0</v>
      </c>
      <c r="X62" s="1"/>
    </row>
    <row r="63" spans="1:24" x14ac:dyDescent="0.25">
      <c r="A63" t="s">
        <v>7</v>
      </c>
      <c r="B63" s="46" t="s">
        <v>100</v>
      </c>
      <c r="C63" t="s">
        <v>101</v>
      </c>
      <c r="D63" s="47">
        <v>137925.88</v>
      </c>
      <c r="E63" s="47">
        <v>0</v>
      </c>
      <c r="F63" s="47">
        <f t="shared" si="18"/>
        <v>137925.88</v>
      </c>
      <c r="H63" s="60">
        <v>13936.24</v>
      </c>
      <c r="I63" s="60">
        <v>25336.240000000002</v>
      </c>
      <c r="J63" s="60">
        <v>0</v>
      </c>
      <c r="K63" s="60">
        <v>27872.48</v>
      </c>
      <c r="L63" s="60">
        <v>0</v>
      </c>
      <c r="M63" s="60">
        <v>0</v>
      </c>
      <c r="N63" s="60">
        <v>0</v>
      </c>
      <c r="O63" s="60">
        <v>0</v>
      </c>
      <c r="P63" s="60">
        <v>20586.240000000002</v>
      </c>
      <c r="Q63" s="60">
        <v>13936.24</v>
      </c>
      <c r="R63" s="60">
        <v>13936.24</v>
      </c>
      <c r="S63" s="60">
        <v>0</v>
      </c>
      <c r="T63" s="47">
        <f t="shared" si="19"/>
        <v>115603.68000000002</v>
      </c>
      <c r="U63" s="60">
        <v>404000</v>
      </c>
      <c r="V63" s="60">
        <f t="shared" si="20"/>
        <v>-288396.31999999995</v>
      </c>
      <c r="W63" s="49">
        <v>0</v>
      </c>
      <c r="X63" s="1"/>
    </row>
    <row r="64" spans="1:24" x14ac:dyDescent="0.25">
      <c r="B64" s="46" t="s">
        <v>104</v>
      </c>
      <c r="C64" t="s">
        <v>105</v>
      </c>
      <c r="D64" s="47">
        <v>0</v>
      </c>
      <c r="E64" s="47">
        <v>0</v>
      </c>
      <c r="F64" s="47">
        <f t="shared" si="18"/>
        <v>0</v>
      </c>
      <c r="H64" s="60">
        <v>0</v>
      </c>
      <c r="I64" s="60">
        <v>3750</v>
      </c>
      <c r="J64" s="60">
        <v>0</v>
      </c>
      <c r="K64" s="60">
        <v>2500</v>
      </c>
      <c r="L64" s="60">
        <v>0</v>
      </c>
      <c r="M64" s="60">
        <v>750</v>
      </c>
      <c r="N64" s="60">
        <v>750</v>
      </c>
      <c r="O64" s="60">
        <v>0</v>
      </c>
      <c r="P64" s="60">
        <v>2250</v>
      </c>
      <c r="Q64" s="60">
        <v>0</v>
      </c>
      <c r="R64" s="60">
        <v>3699.61</v>
      </c>
      <c r="S64" s="60">
        <v>0</v>
      </c>
      <c r="T64" s="47">
        <f t="shared" si="19"/>
        <v>13699.61</v>
      </c>
      <c r="U64" s="60">
        <v>0</v>
      </c>
      <c r="V64" s="60">
        <f t="shared" si="20"/>
        <v>13699.61</v>
      </c>
      <c r="W64" s="49">
        <v>0</v>
      </c>
      <c r="X64" s="1"/>
    </row>
    <row r="65" spans="1:24" x14ac:dyDescent="0.25">
      <c r="A65" t="s">
        <v>7</v>
      </c>
      <c r="B65" s="46" t="s">
        <v>106</v>
      </c>
      <c r="C65" t="s">
        <v>107</v>
      </c>
      <c r="D65" s="47">
        <v>576834.4</v>
      </c>
      <c r="E65" s="47">
        <v>475900</v>
      </c>
      <c r="F65" s="47">
        <f t="shared" si="18"/>
        <v>100934.40000000002</v>
      </c>
      <c r="H65" s="60">
        <v>45583.3</v>
      </c>
      <c r="I65" s="60">
        <v>73083.199999999997</v>
      </c>
      <c r="J65" s="60">
        <v>65858.5</v>
      </c>
      <c r="K65" s="60">
        <v>24772.39</v>
      </c>
      <c r="L65" s="60">
        <v>40027.57</v>
      </c>
      <c r="M65" s="60">
        <v>0</v>
      </c>
      <c r="N65" s="60">
        <v>0</v>
      </c>
      <c r="O65" s="60">
        <v>87279.95</v>
      </c>
      <c r="P65" s="60">
        <v>56409.41</v>
      </c>
      <c r="Q65" s="60">
        <v>245994.8</v>
      </c>
      <c r="R65" s="60">
        <v>31194.94</v>
      </c>
      <c r="S65" s="60">
        <v>66148.56</v>
      </c>
      <c r="T65" s="47">
        <f t="shared" si="19"/>
        <v>736352.62000000011</v>
      </c>
      <c r="U65" s="60">
        <v>550000</v>
      </c>
      <c r="V65" s="60">
        <f t="shared" si="20"/>
        <v>186352.62000000011</v>
      </c>
      <c r="W65" s="49">
        <f>T65/U65</f>
        <v>1.3388229454545457</v>
      </c>
      <c r="X65" s="1"/>
    </row>
    <row r="66" spans="1:24" ht="15.75" thickBot="1" x14ac:dyDescent="0.3">
      <c r="C66" s="74" t="s">
        <v>1120</v>
      </c>
      <c r="D66" s="70">
        <v>1849719.42</v>
      </c>
      <c r="E66" s="71">
        <v>1268100</v>
      </c>
      <c r="F66" s="72">
        <f>SUM(F55:F65)</f>
        <v>415699.47</v>
      </c>
      <c r="G66" s="73"/>
      <c r="H66" s="71">
        <f t="shared" ref="H66:V66" si="22">SUM(H55:H65)</f>
        <v>89133.709999999992</v>
      </c>
      <c r="I66" s="71">
        <f t="shared" si="22"/>
        <v>179013.82</v>
      </c>
      <c r="J66" s="80">
        <f t="shared" si="22"/>
        <v>76082.5</v>
      </c>
      <c r="K66" s="80">
        <f t="shared" si="22"/>
        <v>114986.33</v>
      </c>
      <c r="L66" s="80">
        <f t="shared" si="22"/>
        <v>54038.57</v>
      </c>
      <c r="M66" s="80">
        <f t="shared" si="22"/>
        <v>71692.97</v>
      </c>
      <c r="N66" s="80">
        <f t="shared" si="22"/>
        <v>74005.240000000005</v>
      </c>
      <c r="O66" s="71">
        <f t="shared" si="22"/>
        <v>105619.59</v>
      </c>
      <c r="P66" s="71">
        <f t="shared" si="22"/>
        <v>159233.59000000003</v>
      </c>
      <c r="Q66" s="71">
        <f t="shared" si="22"/>
        <v>353943.03999999998</v>
      </c>
      <c r="R66" s="71">
        <f t="shared" si="22"/>
        <v>79489.67</v>
      </c>
      <c r="S66" s="71">
        <f t="shared" si="22"/>
        <v>81281.56</v>
      </c>
      <c r="T66" s="70">
        <f t="shared" si="22"/>
        <v>1438520.59</v>
      </c>
      <c r="U66" s="71">
        <f t="shared" si="22"/>
        <v>1815500</v>
      </c>
      <c r="V66" s="71">
        <f t="shared" si="22"/>
        <v>-376979.40999999992</v>
      </c>
      <c r="W66" s="66">
        <f>T66/U66</f>
        <v>0.79235504819608926</v>
      </c>
      <c r="X66" s="1"/>
    </row>
    <row r="67" spans="1:24" ht="15.75" thickTop="1" x14ac:dyDescent="0.25">
      <c r="C67" s="75"/>
      <c r="D67" s="76"/>
      <c r="E67" s="76"/>
      <c r="F67" s="76"/>
      <c r="G67" s="77"/>
      <c r="H67" s="78"/>
      <c r="I67" s="78"/>
      <c r="J67" s="81"/>
      <c r="K67" s="81"/>
      <c r="L67" s="81"/>
      <c r="M67" s="81"/>
      <c r="N67" s="81"/>
      <c r="O67" s="78"/>
      <c r="P67" s="78"/>
      <c r="Q67" s="78"/>
      <c r="R67" s="162"/>
      <c r="S67" s="78"/>
      <c r="T67" s="76"/>
      <c r="U67" s="78"/>
      <c r="V67" s="78"/>
      <c r="W67" s="79"/>
      <c r="X67" s="1"/>
    </row>
    <row r="68" spans="1:24" x14ac:dyDescent="0.25">
      <c r="A68" s="67" t="s">
        <v>1121</v>
      </c>
      <c r="H68" s="78"/>
      <c r="I68" s="78"/>
      <c r="J68" s="81"/>
      <c r="K68" s="81"/>
      <c r="L68" s="81"/>
      <c r="M68" s="81"/>
      <c r="N68" s="81"/>
      <c r="O68" s="78"/>
      <c r="P68" s="78"/>
      <c r="Q68" s="78"/>
      <c r="R68" s="162"/>
      <c r="S68" s="78"/>
      <c r="T68" s="76"/>
      <c r="U68" s="78"/>
      <c r="V68" s="78"/>
      <c r="X68" s="1"/>
    </row>
    <row r="69" spans="1:24" x14ac:dyDescent="0.25">
      <c r="B69" s="46" t="s">
        <v>80</v>
      </c>
      <c r="C69" t="s">
        <v>81</v>
      </c>
      <c r="D69" s="47">
        <v>199785.25</v>
      </c>
      <c r="E69" s="47">
        <v>255000</v>
      </c>
      <c r="F69" s="47">
        <f>D69-E69</f>
        <v>-55214.75</v>
      </c>
      <c r="H69" s="60">
        <v>34027.160000000003</v>
      </c>
      <c r="I69" s="60">
        <v>8252.02</v>
      </c>
      <c r="J69" s="60">
        <v>41670.589999999997</v>
      </c>
      <c r="K69" s="60">
        <v>11750.13</v>
      </c>
      <c r="L69" s="60">
        <v>21111.03</v>
      </c>
      <c r="M69" s="60">
        <f>9475+556.16</f>
        <v>10031.16</v>
      </c>
      <c r="N69" s="60">
        <v>12536.41</v>
      </c>
      <c r="O69" s="60">
        <v>21110.799999999999</v>
      </c>
      <c r="P69" s="60">
        <v>14720</v>
      </c>
      <c r="Q69" s="60">
        <v>18903.939999999999</v>
      </c>
      <c r="R69" s="60">
        <v>14395.52</v>
      </c>
      <c r="S69" s="60">
        <v>7963.41</v>
      </c>
      <c r="T69" s="47">
        <f t="shared" ref="T69:T72" si="23">SUM(H69:S69)</f>
        <v>216472.16999999998</v>
      </c>
      <c r="U69" s="60">
        <v>330000</v>
      </c>
      <c r="V69" s="60">
        <f>T69-U69</f>
        <v>-113527.83000000002</v>
      </c>
      <c r="W69" s="49">
        <f>T69/U69</f>
        <v>0.65597627272727266</v>
      </c>
      <c r="X69" s="1"/>
    </row>
    <row r="70" spans="1:24" x14ac:dyDescent="0.25">
      <c r="B70" s="46" t="s">
        <v>82</v>
      </c>
      <c r="C70" t="s">
        <v>83</v>
      </c>
      <c r="D70" s="47">
        <v>25851</v>
      </c>
      <c r="E70" s="47">
        <v>20000</v>
      </c>
      <c r="F70" s="47">
        <f>D70-E70</f>
        <v>5851</v>
      </c>
      <c r="H70" s="60">
        <v>2200</v>
      </c>
      <c r="I70" s="60">
        <v>350</v>
      </c>
      <c r="J70" s="60">
        <v>400</v>
      </c>
      <c r="K70" s="60">
        <v>550</v>
      </c>
      <c r="L70" s="60">
        <v>650</v>
      </c>
      <c r="M70" s="60">
        <v>1450</v>
      </c>
      <c r="N70" s="60">
        <v>550</v>
      </c>
      <c r="O70" s="60">
        <v>1850</v>
      </c>
      <c r="P70" s="60">
        <v>850</v>
      </c>
      <c r="Q70" s="60">
        <v>250</v>
      </c>
      <c r="R70" s="60">
        <v>750</v>
      </c>
      <c r="S70" s="60">
        <v>0</v>
      </c>
      <c r="T70" s="47">
        <f t="shared" si="23"/>
        <v>9850</v>
      </c>
      <c r="U70" s="60">
        <v>20000</v>
      </c>
      <c r="V70" s="60">
        <f>T70-U70</f>
        <v>-10150</v>
      </c>
      <c r="W70" s="49">
        <f>T70/U70</f>
        <v>0.49249999999999999</v>
      </c>
      <c r="X70" s="1"/>
    </row>
    <row r="71" spans="1:24" x14ac:dyDescent="0.25">
      <c r="B71" s="46" t="s">
        <v>84</v>
      </c>
      <c r="C71" t="s">
        <v>85</v>
      </c>
      <c r="D71" s="47">
        <v>2365</v>
      </c>
      <c r="E71" s="47">
        <v>35000</v>
      </c>
      <c r="F71" s="47">
        <f>D71-E71</f>
        <v>-32635</v>
      </c>
      <c r="H71" s="60">
        <v>0</v>
      </c>
      <c r="I71" s="60">
        <v>0</v>
      </c>
      <c r="J71" s="60">
        <v>1400</v>
      </c>
      <c r="K71" s="60">
        <v>0</v>
      </c>
      <c r="L71" s="60">
        <v>6550</v>
      </c>
      <c r="M71" s="60">
        <v>2575</v>
      </c>
      <c r="N71" s="60">
        <v>25045</v>
      </c>
      <c r="O71" s="60">
        <v>250</v>
      </c>
      <c r="P71" s="60">
        <v>3456.4</v>
      </c>
      <c r="Q71" s="60">
        <v>750</v>
      </c>
      <c r="R71" s="60">
        <v>2250</v>
      </c>
      <c r="S71" s="60">
        <v>425</v>
      </c>
      <c r="T71" s="47">
        <f t="shared" si="23"/>
        <v>42701.4</v>
      </c>
      <c r="U71" s="60">
        <v>2500</v>
      </c>
      <c r="V71" s="60">
        <f>T71-U71</f>
        <v>40201.4</v>
      </c>
      <c r="W71" s="49">
        <f>T71/U71</f>
        <v>17.080560000000002</v>
      </c>
      <c r="X71" s="1"/>
    </row>
    <row r="72" spans="1:24" x14ac:dyDescent="0.25">
      <c r="B72" s="46" t="s">
        <v>1122</v>
      </c>
      <c r="C72" t="s">
        <v>87</v>
      </c>
      <c r="D72" s="47">
        <v>39526</v>
      </c>
      <c r="E72" s="47">
        <v>60000</v>
      </c>
      <c r="F72" s="47">
        <f>D72-E72</f>
        <v>-20474</v>
      </c>
      <c r="H72" s="60">
        <v>9050</v>
      </c>
      <c r="I72" s="60">
        <v>6800</v>
      </c>
      <c r="J72" s="60">
        <v>3735</v>
      </c>
      <c r="K72" s="60">
        <v>2240</v>
      </c>
      <c r="L72" s="60">
        <v>7000</v>
      </c>
      <c r="M72" s="60">
        <v>100</v>
      </c>
      <c r="N72" s="60">
        <v>3580</v>
      </c>
      <c r="O72" s="60">
        <v>350</v>
      </c>
      <c r="P72" s="60">
        <v>3490</v>
      </c>
      <c r="Q72" s="60">
        <v>6260</v>
      </c>
      <c r="R72" s="60">
        <v>4042</v>
      </c>
      <c r="S72" s="60">
        <v>100</v>
      </c>
      <c r="T72" s="47">
        <f t="shared" si="23"/>
        <v>46747</v>
      </c>
      <c r="U72" s="60">
        <v>50000</v>
      </c>
      <c r="V72" s="60">
        <f>T72-U72</f>
        <v>-3253</v>
      </c>
      <c r="W72" s="49">
        <v>0</v>
      </c>
      <c r="X72" s="1"/>
    </row>
    <row r="73" spans="1:24" ht="15.75" thickBot="1" x14ac:dyDescent="0.3">
      <c r="C73" s="74" t="s">
        <v>1123</v>
      </c>
      <c r="D73" s="70">
        <v>267527.25</v>
      </c>
      <c r="E73" s="71">
        <v>370000</v>
      </c>
      <c r="F73" s="72">
        <f>SUM(F69:F72)</f>
        <v>-102472.75</v>
      </c>
      <c r="G73" s="73"/>
      <c r="H73" s="71">
        <f t="shared" ref="H73:V73" si="24">SUM(H69:H72)</f>
        <v>45277.16</v>
      </c>
      <c r="I73" s="71">
        <f t="shared" si="24"/>
        <v>15402.02</v>
      </c>
      <c r="J73" s="71">
        <f t="shared" si="24"/>
        <v>47205.59</v>
      </c>
      <c r="K73" s="71">
        <f t="shared" si="24"/>
        <v>14540.13</v>
      </c>
      <c r="L73" s="71">
        <f t="shared" si="24"/>
        <v>35311.03</v>
      </c>
      <c r="M73" s="71">
        <f t="shared" si="24"/>
        <v>14156.16</v>
      </c>
      <c r="N73" s="71">
        <f t="shared" si="24"/>
        <v>41711.410000000003</v>
      </c>
      <c r="O73" s="80">
        <f t="shared" si="24"/>
        <v>23560.799999999999</v>
      </c>
      <c r="P73" s="71">
        <f t="shared" si="24"/>
        <v>22516.400000000001</v>
      </c>
      <c r="Q73" s="71">
        <f t="shared" si="24"/>
        <v>26163.94</v>
      </c>
      <c r="R73" s="71">
        <f t="shared" si="24"/>
        <v>21437.52</v>
      </c>
      <c r="S73" s="71">
        <f t="shared" si="24"/>
        <v>8488.41</v>
      </c>
      <c r="T73" s="70">
        <f t="shared" si="24"/>
        <v>315770.57</v>
      </c>
      <c r="U73" s="71">
        <f t="shared" si="24"/>
        <v>402500</v>
      </c>
      <c r="V73" s="71">
        <f t="shared" si="24"/>
        <v>-86729.430000000022</v>
      </c>
      <c r="W73" s="66">
        <f>T73/U73</f>
        <v>0.78452315527950311</v>
      </c>
      <c r="X73" s="1"/>
    </row>
    <row r="74" spans="1:24" ht="15.75" thickTop="1" x14ac:dyDescent="0.25">
      <c r="C74" s="75"/>
      <c r="D74" s="76"/>
      <c r="E74" s="76"/>
      <c r="F74" s="76"/>
      <c r="G74" s="77"/>
      <c r="H74" s="78"/>
      <c r="I74" s="78"/>
      <c r="J74" s="78"/>
      <c r="K74" s="78"/>
      <c r="L74" s="78"/>
      <c r="M74" s="78"/>
      <c r="N74" s="78"/>
      <c r="O74" s="81"/>
      <c r="P74" s="78"/>
      <c r="Q74" s="78"/>
      <c r="R74" s="162"/>
      <c r="S74" s="78"/>
      <c r="T74" s="76"/>
      <c r="U74" s="78"/>
      <c r="V74" s="78"/>
      <c r="W74" s="79"/>
      <c r="X74" s="1"/>
    </row>
    <row r="75" spans="1:24" x14ac:dyDescent="0.25">
      <c r="A75" s="67" t="s">
        <v>1124</v>
      </c>
      <c r="H75" s="78"/>
      <c r="I75" s="78"/>
      <c r="J75" s="78"/>
      <c r="K75" s="78"/>
      <c r="L75" s="78"/>
      <c r="M75" s="78"/>
      <c r="N75" s="78"/>
      <c r="O75" s="81"/>
      <c r="P75" s="78"/>
      <c r="Q75" s="78"/>
      <c r="R75" s="162"/>
      <c r="S75" s="78"/>
      <c r="T75" s="76"/>
      <c r="U75" s="78"/>
      <c r="V75" s="78"/>
      <c r="X75" s="1"/>
    </row>
    <row r="76" spans="1:24" ht="15.75" thickBot="1" x14ac:dyDescent="0.3">
      <c r="A76" t="s">
        <v>7</v>
      </c>
      <c r="B76" s="46" t="s">
        <v>108</v>
      </c>
      <c r="C76" t="s">
        <v>109</v>
      </c>
      <c r="D76" s="47">
        <v>8804.32</v>
      </c>
      <c r="E76" s="47">
        <v>8700</v>
      </c>
      <c r="F76" s="47">
        <f>D76-E76</f>
        <v>104.31999999999971</v>
      </c>
      <c r="H76" s="71">
        <v>392.93</v>
      </c>
      <c r="I76" s="71">
        <v>239.33000000000004</v>
      </c>
      <c r="J76" s="71">
        <v>197.62</v>
      </c>
      <c r="K76" s="71">
        <v>393.1</v>
      </c>
      <c r="L76" s="71">
        <v>304.06</v>
      </c>
      <c r="M76" s="71">
        <v>0</v>
      </c>
      <c r="N76" s="71">
        <v>0</v>
      </c>
      <c r="O76" s="71">
        <v>0</v>
      </c>
      <c r="P76" s="71">
        <v>923.67000000000007</v>
      </c>
      <c r="Q76" s="71">
        <v>0</v>
      </c>
      <c r="R76" s="71">
        <v>313.06</v>
      </c>
      <c r="S76" s="71">
        <v>311.60000000000002</v>
      </c>
      <c r="T76" s="70">
        <f>SUM(H76:S76)</f>
        <v>3075.37</v>
      </c>
      <c r="U76" s="71">
        <v>4000</v>
      </c>
      <c r="V76" s="71">
        <f>T76-U76</f>
        <v>-924.63000000000011</v>
      </c>
      <c r="W76" s="66">
        <f>T76/U76</f>
        <v>0.76884249999999998</v>
      </c>
      <c r="X76" s="1"/>
    </row>
    <row r="77" spans="1:24" ht="15.75" thickTop="1" x14ac:dyDescent="0.25">
      <c r="H77" s="78"/>
      <c r="I77" s="78"/>
      <c r="J77" s="78"/>
      <c r="K77" s="78"/>
      <c r="L77" s="78"/>
      <c r="M77" s="78"/>
      <c r="N77" s="78"/>
      <c r="O77" s="81"/>
      <c r="P77" s="78"/>
      <c r="Q77" s="78"/>
      <c r="R77" s="162"/>
      <c r="S77" s="78"/>
      <c r="T77" s="76"/>
      <c r="U77" s="78"/>
      <c r="V77" s="78"/>
      <c r="W77" s="79"/>
      <c r="X77" s="1"/>
    </row>
    <row r="78" spans="1:24" x14ac:dyDescent="0.25">
      <c r="A78" s="67" t="s">
        <v>1125</v>
      </c>
      <c r="H78" s="60"/>
      <c r="I78" s="60"/>
      <c r="J78" s="60"/>
      <c r="K78" s="60"/>
      <c r="L78" s="60"/>
      <c r="M78" s="60"/>
      <c r="N78" s="60"/>
      <c r="O78" s="68"/>
      <c r="P78" s="60"/>
      <c r="Q78" s="60"/>
      <c r="S78" s="60"/>
      <c r="U78" s="60"/>
      <c r="V78" s="60"/>
      <c r="X78" s="1"/>
    </row>
    <row r="79" spans="1:24" x14ac:dyDescent="0.25">
      <c r="A79" t="s">
        <v>7</v>
      </c>
      <c r="B79" s="82" t="s">
        <v>110</v>
      </c>
      <c r="C79" t="s">
        <v>111</v>
      </c>
      <c r="D79" s="47">
        <v>80421.56</v>
      </c>
      <c r="E79" s="47">
        <v>150000</v>
      </c>
      <c r="F79" s="47">
        <f t="shared" ref="F79:F90" si="25">D79-E79</f>
        <v>-69578.44</v>
      </c>
      <c r="H79" s="60">
        <v>1099.0999999999999</v>
      </c>
      <c r="I79" s="60">
        <v>2951.18</v>
      </c>
      <c r="J79" s="60">
        <v>30256.92</v>
      </c>
      <c r="K79" s="60">
        <v>0</v>
      </c>
      <c r="L79" s="60">
        <v>6341.15</v>
      </c>
      <c r="M79" s="60">
        <f>VLOOKUP(B79,[2]GBCY1273!$B:$D,3,FALSE)</f>
        <v>11410.92</v>
      </c>
      <c r="N79" s="60">
        <v>25813.33</v>
      </c>
      <c r="O79" s="60">
        <v>9326.51</v>
      </c>
      <c r="P79" s="60">
        <v>319149.37</v>
      </c>
      <c r="Q79" s="60">
        <v>224.24</v>
      </c>
      <c r="R79" s="60">
        <v>61844.03</v>
      </c>
      <c r="S79" s="60">
        <v>197.05</v>
      </c>
      <c r="T79" s="47">
        <f t="shared" ref="T79:T90" si="26">SUM(H79:S79)</f>
        <v>468613.8</v>
      </c>
      <c r="U79" s="60">
        <v>80000</v>
      </c>
      <c r="V79" s="60">
        <f t="shared" ref="V79:V90" si="27">T79-U79</f>
        <v>388613.8</v>
      </c>
      <c r="W79" s="49">
        <f>T79/U79</f>
        <v>5.8576724999999996</v>
      </c>
      <c r="X79" s="1"/>
    </row>
    <row r="80" spans="1:24" x14ac:dyDescent="0.25">
      <c r="A80" t="s">
        <v>7</v>
      </c>
      <c r="B80" s="82" t="s">
        <v>112</v>
      </c>
      <c r="C80" t="s">
        <v>113</v>
      </c>
      <c r="D80" s="47">
        <v>102079.65</v>
      </c>
      <c r="E80" s="47">
        <v>0</v>
      </c>
      <c r="F80" s="47">
        <f t="shared" si="25"/>
        <v>102079.65</v>
      </c>
      <c r="H80" s="60">
        <v>0</v>
      </c>
      <c r="I80" s="60">
        <v>0</v>
      </c>
      <c r="J80" s="60">
        <v>0</v>
      </c>
      <c r="K80" s="60">
        <v>7486</v>
      </c>
      <c r="L80" s="60">
        <v>0</v>
      </c>
      <c r="M80" s="60">
        <f>VLOOKUP(B80,[2]GBCY1273!$B:$D,3,FALSE)</f>
        <v>0</v>
      </c>
      <c r="N80" s="60">
        <v>0</v>
      </c>
      <c r="O80" s="60">
        <v>0</v>
      </c>
      <c r="P80" s="60">
        <v>14975</v>
      </c>
      <c r="Q80" s="60">
        <v>0</v>
      </c>
      <c r="R80" s="60">
        <v>0</v>
      </c>
      <c r="S80" s="60">
        <v>188413.94</v>
      </c>
      <c r="T80" s="47">
        <f t="shared" si="26"/>
        <v>210874.94</v>
      </c>
      <c r="U80" s="60">
        <v>0</v>
      </c>
      <c r="V80" s="60">
        <f t="shared" si="27"/>
        <v>210874.94</v>
      </c>
      <c r="W80" s="49">
        <v>0</v>
      </c>
      <c r="X80" s="1"/>
    </row>
    <row r="81" spans="1:24" x14ac:dyDescent="0.25">
      <c r="A81" t="s">
        <v>7</v>
      </c>
      <c r="B81" s="82" t="s">
        <v>118</v>
      </c>
      <c r="C81" t="s">
        <v>119</v>
      </c>
      <c r="D81" s="47">
        <v>11321.74</v>
      </c>
      <c r="E81" s="47">
        <v>0</v>
      </c>
      <c r="F81" s="47">
        <f t="shared" si="25"/>
        <v>11321.74</v>
      </c>
      <c r="H81" s="60">
        <v>3073.44</v>
      </c>
      <c r="I81" s="60">
        <v>126.74</v>
      </c>
      <c r="J81" s="60">
        <v>0</v>
      </c>
      <c r="K81" s="60">
        <v>210</v>
      </c>
      <c r="L81" s="60">
        <v>0</v>
      </c>
      <c r="M81" s="60">
        <f>VLOOKUP(B81,[2]GBCY1273!$B:$D,3,FALSE)</f>
        <v>0</v>
      </c>
      <c r="N81" s="60">
        <v>145</v>
      </c>
      <c r="O81" s="60">
        <v>0</v>
      </c>
      <c r="P81" s="60">
        <v>1050</v>
      </c>
      <c r="Q81" s="60">
        <v>0</v>
      </c>
      <c r="R81" s="60">
        <v>1</v>
      </c>
      <c r="S81" s="60">
        <v>0</v>
      </c>
      <c r="T81" s="47">
        <f t="shared" si="26"/>
        <v>4606.18</v>
      </c>
      <c r="U81" s="60">
        <v>10500</v>
      </c>
      <c r="V81" s="60">
        <f t="shared" si="27"/>
        <v>-5893.82</v>
      </c>
      <c r="W81" s="49">
        <f>T81/U81</f>
        <v>0.43868380952380953</v>
      </c>
      <c r="X81" s="1"/>
    </row>
    <row r="82" spans="1:24" x14ac:dyDescent="0.25">
      <c r="A82" t="s">
        <v>7</v>
      </c>
      <c r="B82" s="82" t="s">
        <v>120</v>
      </c>
      <c r="C82" t="s">
        <v>121</v>
      </c>
      <c r="D82" s="47">
        <v>0</v>
      </c>
      <c r="E82" s="47">
        <v>0</v>
      </c>
      <c r="F82" s="47">
        <f t="shared" si="25"/>
        <v>0</v>
      </c>
      <c r="H82" s="60">
        <v>0</v>
      </c>
      <c r="I82" s="60">
        <v>0</v>
      </c>
      <c r="J82" s="60">
        <v>0</v>
      </c>
      <c r="K82" s="60">
        <v>0</v>
      </c>
      <c r="L82" s="60">
        <v>0</v>
      </c>
      <c r="M82" s="60">
        <v>0</v>
      </c>
      <c r="N82" s="60">
        <v>0</v>
      </c>
      <c r="O82" s="60">
        <v>0</v>
      </c>
      <c r="P82" s="60">
        <v>0</v>
      </c>
      <c r="Q82" s="60">
        <v>0</v>
      </c>
      <c r="R82" s="60">
        <v>0</v>
      </c>
      <c r="S82" s="60">
        <v>0</v>
      </c>
      <c r="T82" s="47">
        <f t="shared" si="26"/>
        <v>0</v>
      </c>
      <c r="U82" s="60">
        <v>0</v>
      </c>
      <c r="V82" s="60">
        <f t="shared" si="27"/>
        <v>0</v>
      </c>
      <c r="W82" s="49">
        <v>0</v>
      </c>
      <c r="X82" s="1"/>
    </row>
    <row r="83" spans="1:24" x14ac:dyDescent="0.25">
      <c r="B83" s="82" t="s">
        <v>122</v>
      </c>
      <c r="C83" t="s">
        <v>123</v>
      </c>
      <c r="D83" s="47">
        <v>-321525</v>
      </c>
      <c r="E83" s="47">
        <v>0</v>
      </c>
      <c r="F83" s="47">
        <f t="shared" si="25"/>
        <v>-321525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>
        <f>VLOOKUP(B83,[2]GBCY1273!$B:$D,3,FALSE)</f>
        <v>0</v>
      </c>
      <c r="N83" s="60">
        <v>0</v>
      </c>
      <c r="O83" s="60">
        <v>0</v>
      </c>
      <c r="P83" s="60">
        <v>0</v>
      </c>
      <c r="Q83" s="60">
        <v>0</v>
      </c>
      <c r="R83" s="60">
        <v>0</v>
      </c>
      <c r="S83" s="60">
        <v>0</v>
      </c>
      <c r="T83" s="47">
        <f t="shared" si="26"/>
        <v>0</v>
      </c>
      <c r="U83" s="60">
        <v>0</v>
      </c>
      <c r="V83" s="60">
        <f t="shared" si="27"/>
        <v>0</v>
      </c>
      <c r="W83" s="49">
        <v>0</v>
      </c>
      <c r="X83" s="1"/>
    </row>
    <row r="84" spans="1:24" x14ac:dyDescent="0.25">
      <c r="A84" t="s">
        <v>7</v>
      </c>
      <c r="B84" s="82" t="s">
        <v>127</v>
      </c>
      <c r="C84" t="s">
        <v>128</v>
      </c>
      <c r="D84" s="47">
        <v>16875</v>
      </c>
      <c r="E84" s="47">
        <v>18000</v>
      </c>
      <c r="F84" s="47">
        <f t="shared" si="25"/>
        <v>-1125</v>
      </c>
      <c r="H84" s="60">
        <v>2925</v>
      </c>
      <c r="I84" s="60">
        <v>0</v>
      </c>
      <c r="J84" s="60">
        <v>0</v>
      </c>
      <c r="K84" s="60">
        <v>4800</v>
      </c>
      <c r="L84" s="60">
        <v>0</v>
      </c>
      <c r="M84" s="60">
        <f>VLOOKUP(B84,[2]GBCY1273!$B:$D,3,FALSE)</f>
        <v>0</v>
      </c>
      <c r="N84" s="60">
        <v>2715</v>
      </c>
      <c r="O84" s="60">
        <v>0</v>
      </c>
      <c r="P84" s="60">
        <v>7300</v>
      </c>
      <c r="Q84" s="60">
        <v>3637.46</v>
      </c>
      <c r="R84" s="60">
        <v>50</v>
      </c>
      <c r="S84" s="60">
        <v>25</v>
      </c>
      <c r="T84" s="47">
        <f t="shared" si="26"/>
        <v>21452.46</v>
      </c>
      <c r="U84" s="60">
        <v>18000</v>
      </c>
      <c r="V84" s="60">
        <f t="shared" si="27"/>
        <v>3452.4599999999991</v>
      </c>
      <c r="W84" s="49">
        <f>T84/U84</f>
        <v>1.1918033333333333</v>
      </c>
      <c r="X84" s="1"/>
    </row>
    <row r="85" spans="1:24" x14ac:dyDescent="0.25">
      <c r="A85" t="s">
        <v>7</v>
      </c>
      <c r="B85" s="82" t="s">
        <v>129</v>
      </c>
      <c r="C85" t="s">
        <v>130</v>
      </c>
      <c r="D85" s="47">
        <v>6200</v>
      </c>
      <c r="E85" s="47">
        <v>1900</v>
      </c>
      <c r="F85" s="47">
        <f t="shared" si="25"/>
        <v>4300</v>
      </c>
      <c r="H85" s="60">
        <v>0</v>
      </c>
      <c r="I85" s="60">
        <v>0</v>
      </c>
      <c r="J85" s="60">
        <v>0</v>
      </c>
      <c r="K85" s="60">
        <v>0</v>
      </c>
      <c r="L85" s="60">
        <v>0</v>
      </c>
      <c r="M85" s="60">
        <f>VLOOKUP(B85,[2]GBCY1273!$B:$D,3,FALSE)</f>
        <v>0</v>
      </c>
      <c r="N85" s="60">
        <v>0</v>
      </c>
      <c r="O85" s="60">
        <v>0</v>
      </c>
      <c r="P85" s="60">
        <v>0</v>
      </c>
      <c r="Q85" s="60">
        <v>0</v>
      </c>
      <c r="R85" s="60">
        <v>0</v>
      </c>
      <c r="S85" s="60">
        <v>0</v>
      </c>
      <c r="T85" s="47">
        <f t="shared" si="26"/>
        <v>0</v>
      </c>
      <c r="U85" s="60">
        <v>2250</v>
      </c>
      <c r="V85" s="60">
        <f t="shared" si="27"/>
        <v>-2250</v>
      </c>
      <c r="W85" s="49">
        <f>T85/U85</f>
        <v>0</v>
      </c>
      <c r="X85" s="1"/>
    </row>
    <row r="86" spans="1:24" x14ac:dyDescent="0.25">
      <c r="B86" s="82" t="s">
        <v>1258</v>
      </c>
      <c r="C86" t="s">
        <v>1259</v>
      </c>
      <c r="H86" s="60">
        <v>0</v>
      </c>
      <c r="I86" s="60">
        <v>0</v>
      </c>
      <c r="J86" s="60">
        <v>0</v>
      </c>
      <c r="K86" s="60">
        <v>0</v>
      </c>
      <c r="L86" s="60">
        <v>0</v>
      </c>
      <c r="M86" s="60">
        <v>0</v>
      </c>
      <c r="N86" s="60">
        <v>0</v>
      </c>
      <c r="O86" s="60">
        <v>0</v>
      </c>
      <c r="P86" s="60">
        <v>0</v>
      </c>
      <c r="Q86" s="60">
        <v>0</v>
      </c>
      <c r="R86" s="60">
        <v>500</v>
      </c>
      <c r="S86" s="60">
        <v>25</v>
      </c>
      <c r="T86" s="47">
        <f t="shared" si="26"/>
        <v>525</v>
      </c>
      <c r="U86" s="60">
        <v>0</v>
      </c>
      <c r="V86" s="60">
        <f t="shared" si="27"/>
        <v>525</v>
      </c>
      <c r="W86" s="49">
        <v>0</v>
      </c>
      <c r="X86" s="1"/>
    </row>
    <row r="87" spans="1:24" x14ac:dyDescent="0.25">
      <c r="B87" s="82" t="s">
        <v>133</v>
      </c>
      <c r="C87" t="s">
        <v>134</v>
      </c>
      <c r="D87" s="47">
        <v>0</v>
      </c>
      <c r="E87" s="47">
        <v>0</v>
      </c>
      <c r="F87" s="47">
        <f t="shared" si="25"/>
        <v>0</v>
      </c>
      <c r="H87" s="60">
        <v>0</v>
      </c>
      <c r="I87" s="60">
        <v>0</v>
      </c>
      <c r="J87" s="60">
        <v>0</v>
      </c>
      <c r="K87" s="60">
        <v>0</v>
      </c>
      <c r="L87" s="60">
        <v>0</v>
      </c>
      <c r="M87" s="60">
        <f>VLOOKUP(B87,[2]GBCY1273!$B:$D,3,FALSE)</f>
        <v>0</v>
      </c>
      <c r="N87" s="60">
        <v>0</v>
      </c>
      <c r="O87" s="60">
        <v>0</v>
      </c>
      <c r="P87" s="60">
        <v>1000</v>
      </c>
      <c r="Q87" s="60">
        <v>0</v>
      </c>
      <c r="R87" s="60">
        <v>0</v>
      </c>
      <c r="S87" s="60">
        <v>0</v>
      </c>
      <c r="T87" s="47">
        <f t="shared" si="26"/>
        <v>1000</v>
      </c>
      <c r="U87" s="60">
        <v>315000</v>
      </c>
      <c r="V87" s="60">
        <f t="shared" si="27"/>
        <v>-314000</v>
      </c>
      <c r="W87" s="49">
        <f>T87/U87</f>
        <v>3.1746031746031746E-3</v>
      </c>
      <c r="X87" s="1"/>
    </row>
    <row r="88" spans="1:24" x14ac:dyDescent="0.25">
      <c r="A88" t="s">
        <v>7</v>
      </c>
      <c r="B88" s="82" t="s">
        <v>135</v>
      </c>
      <c r="C88" t="s">
        <v>136</v>
      </c>
      <c r="D88" s="47">
        <v>3558</v>
      </c>
      <c r="E88" s="47">
        <v>12500</v>
      </c>
      <c r="F88" s="47">
        <f t="shared" si="25"/>
        <v>-8942</v>
      </c>
      <c r="H88" s="60">
        <v>150</v>
      </c>
      <c r="I88" s="60">
        <v>100</v>
      </c>
      <c r="J88" s="60">
        <v>0</v>
      </c>
      <c r="K88" s="60">
        <v>325</v>
      </c>
      <c r="L88" s="60">
        <v>0</v>
      </c>
      <c r="M88" s="60">
        <f>VLOOKUP(B88,[2]GBCY1273!$B:$D,3,FALSE)</f>
        <v>744.7</v>
      </c>
      <c r="N88" s="60">
        <v>2269.5</v>
      </c>
      <c r="O88" s="60">
        <v>0</v>
      </c>
      <c r="P88" s="60">
        <v>3160.32</v>
      </c>
      <c r="Q88" s="60">
        <v>125</v>
      </c>
      <c r="R88" s="60">
        <v>985.98</v>
      </c>
      <c r="S88" s="60">
        <v>0</v>
      </c>
      <c r="T88" s="47">
        <f t="shared" si="26"/>
        <v>7860.5</v>
      </c>
      <c r="U88" s="60">
        <v>5000</v>
      </c>
      <c r="V88" s="60">
        <f t="shared" si="27"/>
        <v>2860.5</v>
      </c>
      <c r="W88" s="49">
        <v>0</v>
      </c>
      <c r="X88" s="1"/>
    </row>
    <row r="89" spans="1:24" x14ac:dyDescent="0.25">
      <c r="B89" s="82" t="s">
        <v>138</v>
      </c>
      <c r="C89" t="s">
        <v>139</v>
      </c>
      <c r="H89" s="60">
        <v>0</v>
      </c>
      <c r="I89" s="60">
        <v>500</v>
      </c>
      <c r="J89" s="60">
        <v>5250</v>
      </c>
      <c r="K89" s="60">
        <v>250</v>
      </c>
      <c r="L89" s="60">
        <v>0</v>
      </c>
      <c r="M89" s="60">
        <f>VLOOKUP(B89,[2]GBCY1273!$B:$D,3,FALSE)</f>
        <v>0</v>
      </c>
      <c r="N89" s="60">
        <v>0</v>
      </c>
      <c r="O89" s="60">
        <v>0</v>
      </c>
      <c r="P89" s="60">
        <v>0</v>
      </c>
      <c r="Q89" s="60">
        <v>0</v>
      </c>
      <c r="R89" s="60">
        <v>0</v>
      </c>
      <c r="S89" s="60">
        <v>0</v>
      </c>
      <c r="T89" s="47">
        <f t="shared" ref="T89" si="28">SUM(H89:S89)</f>
        <v>6000</v>
      </c>
      <c r="U89" s="60">
        <v>5000</v>
      </c>
      <c r="V89" s="60">
        <f t="shared" si="27"/>
        <v>1000</v>
      </c>
      <c r="W89" s="49">
        <v>0</v>
      </c>
      <c r="X89" s="1"/>
    </row>
    <row r="90" spans="1:24" x14ac:dyDescent="0.25">
      <c r="A90" t="s">
        <v>7</v>
      </c>
      <c r="B90" s="82" t="s">
        <v>1250</v>
      </c>
      <c r="C90" t="s">
        <v>1251</v>
      </c>
      <c r="D90" s="47">
        <v>1149903.1200000001</v>
      </c>
      <c r="E90" s="47">
        <v>1208592.6299999999</v>
      </c>
      <c r="F90" s="47">
        <f t="shared" si="25"/>
        <v>-58689.509999999776</v>
      </c>
      <c r="H90" s="60">
        <v>0</v>
      </c>
      <c r="I90" s="60">
        <v>0</v>
      </c>
      <c r="J90" s="60">
        <v>0</v>
      </c>
      <c r="K90" s="60">
        <v>0</v>
      </c>
      <c r="L90" s="60">
        <v>0</v>
      </c>
      <c r="M90" s="60">
        <f>VLOOKUP(B90,[2]GBCY1273!$B:$D,3,FALSE)</f>
        <v>0</v>
      </c>
      <c r="N90" s="60">
        <v>0</v>
      </c>
      <c r="O90" s="60">
        <v>1868.35</v>
      </c>
      <c r="P90" s="60">
        <v>6729.91</v>
      </c>
      <c r="Q90" s="60">
        <v>0</v>
      </c>
      <c r="R90" s="60">
        <v>0</v>
      </c>
      <c r="S90" s="60">
        <f>VLOOKUP(B90,'[3]Budget to Actuals April 3 2020'!$B:$D,3,FALSE)</f>
        <v>0</v>
      </c>
      <c r="T90" s="47">
        <f t="shared" si="26"/>
        <v>8598.26</v>
      </c>
      <c r="U90" s="60">
        <v>500</v>
      </c>
      <c r="V90" s="60">
        <f t="shared" si="27"/>
        <v>8098.26</v>
      </c>
      <c r="W90" s="49">
        <v>0</v>
      </c>
      <c r="X90" s="1"/>
    </row>
    <row r="91" spans="1:24" ht="15.75" thickBot="1" x14ac:dyDescent="0.3">
      <c r="C91" s="74" t="s">
        <v>1126</v>
      </c>
      <c r="D91" s="70">
        <v>1048834.07</v>
      </c>
      <c r="E91" s="71">
        <v>1390992.63</v>
      </c>
      <c r="F91" s="72">
        <f>SUM(F79:F90)</f>
        <v>-342158.55999999976</v>
      </c>
      <c r="G91" s="73"/>
      <c r="H91" s="71">
        <f t="shared" ref="H91:V91" si="29">SUM(H79:H90)</f>
        <v>7247.54</v>
      </c>
      <c r="I91" s="71">
        <f t="shared" si="29"/>
        <v>3677.9199999999996</v>
      </c>
      <c r="J91" s="71">
        <f t="shared" si="29"/>
        <v>35506.92</v>
      </c>
      <c r="K91" s="71">
        <f t="shared" si="29"/>
        <v>13071</v>
      </c>
      <c r="L91" s="71">
        <f t="shared" si="29"/>
        <v>6341.15</v>
      </c>
      <c r="M91" s="71">
        <f t="shared" si="29"/>
        <v>12155.62</v>
      </c>
      <c r="N91" s="71">
        <f t="shared" si="29"/>
        <v>30942.83</v>
      </c>
      <c r="O91" s="80">
        <f t="shared" si="29"/>
        <v>11194.86</v>
      </c>
      <c r="P91" s="71">
        <f t="shared" si="29"/>
        <v>353364.6</v>
      </c>
      <c r="Q91" s="71">
        <f t="shared" si="29"/>
        <v>3986.7</v>
      </c>
      <c r="R91" s="71">
        <f t="shared" si="29"/>
        <v>63381.01</v>
      </c>
      <c r="S91" s="71">
        <f t="shared" si="29"/>
        <v>188660.99</v>
      </c>
      <c r="T91" s="70">
        <f t="shared" si="29"/>
        <v>729531.14</v>
      </c>
      <c r="U91" s="71">
        <f t="shared" si="29"/>
        <v>436250</v>
      </c>
      <c r="V91" s="71">
        <f t="shared" si="29"/>
        <v>293281.14</v>
      </c>
      <c r="W91" s="66">
        <f>T91/U91</f>
        <v>1.6722776848137537</v>
      </c>
      <c r="X91" s="1"/>
    </row>
    <row r="92" spans="1:24" ht="15.75" thickTop="1" x14ac:dyDescent="0.25">
      <c r="H92" s="78"/>
      <c r="I92" s="78"/>
      <c r="J92" s="78"/>
      <c r="K92" s="78"/>
      <c r="L92" s="78"/>
      <c r="M92" s="78"/>
      <c r="N92" s="78"/>
      <c r="O92" s="81"/>
      <c r="P92" s="78"/>
      <c r="Q92" s="78"/>
      <c r="R92" s="162"/>
      <c r="S92" s="78"/>
      <c r="T92" s="76"/>
      <c r="U92" s="78"/>
      <c r="V92" s="78"/>
      <c r="W92" s="79"/>
      <c r="X92" s="1"/>
    </row>
    <row r="93" spans="1:24" x14ac:dyDescent="0.25">
      <c r="A93" s="67" t="s">
        <v>1127</v>
      </c>
      <c r="H93" s="60"/>
      <c r="I93" s="60"/>
      <c r="J93" s="60"/>
      <c r="K93" s="60"/>
      <c r="L93" s="60"/>
      <c r="M93" s="60"/>
      <c r="N93" s="60"/>
      <c r="O93" s="68"/>
      <c r="P93" s="60"/>
      <c r="Q93" s="60"/>
      <c r="S93" s="60"/>
      <c r="U93" s="60"/>
      <c r="V93" s="60"/>
      <c r="X93" s="1"/>
    </row>
    <row r="94" spans="1:24" ht="15.75" thickBot="1" x14ac:dyDescent="0.3">
      <c r="B94" s="46" t="s">
        <v>125</v>
      </c>
      <c r="C94" t="s">
        <v>126</v>
      </c>
      <c r="D94" s="47">
        <v>279179.65999999997</v>
      </c>
      <c r="E94" s="47">
        <v>321525</v>
      </c>
      <c r="F94" s="47">
        <f>D94-E94</f>
        <v>-42345.340000000026</v>
      </c>
      <c r="H94" s="71">
        <v>0</v>
      </c>
      <c r="I94" s="71">
        <v>0</v>
      </c>
      <c r="J94" s="71">
        <v>0</v>
      </c>
      <c r="K94" s="71">
        <v>0</v>
      </c>
      <c r="L94" s="71">
        <v>0</v>
      </c>
      <c r="M94" s="71">
        <v>0</v>
      </c>
      <c r="N94" s="71">
        <v>0</v>
      </c>
      <c r="O94" s="71">
        <v>0</v>
      </c>
      <c r="P94" s="71">
        <v>0</v>
      </c>
      <c r="Q94" s="71">
        <v>0</v>
      </c>
      <c r="R94" s="71">
        <v>0</v>
      </c>
      <c r="S94" s="71">
        <v>0</v>
      </c>
      <c r="T94" s="70">
        <f>SUM(H94:S94)</f>
        <v>0</v>
      </c>
      <c r="U94" s="71">
        <v>0</v>
      </c>
      <c r="V94" s="71">
        <f>T94-U94</f>
        <v>0</v>
      </c>
      <c r="W94" s="66">
        <v>0</v>
      </c>
      <c r="X94" s="1"/>
    </row>
    <row r="95" spans="1:24" ht="15.75" thickTop="1" x14ac:dyDescent="0.25">
      <c r="H95" s="78"/>
      <c r="I95" s="78"/>
      <c r="J95" s="78"/>
      <c r="K95" s="78"/>
      <c r="L95" s="78"/>
      <c r="M95" s="78"/>
      <c r="N95" s="78"/>
      <c r="O95" s="81"/>
      <c r="P95" s="78"/>
      <c r="Q95" s="78"/>
      <c r="R95" s="162"/>
      <c r="S95" s="78"/>
      <c r="T95" s="76"/>
      <c r="U95" s="78"/>
      <c r="V95" s="78"/>
      <c r="X95" s="1"/>
    </row>
    <row r="96" spans="1:24" ht="20.25" thickBot="1" x14ac:dyDescent="0.35">
      <c r="B96" s="83"/>
      <c r="C96" s="84" t="s">
        <v>1128</v>
      </c>
      <c r="D96" s="85">
        <v>15963968.710000001</v>
      </c>
      <c r="E96" s="86">
        <v>15387874.029999999</v>
      </c>
      <c r="F96" s="86">
        <f>F94+F91+F76+F73+F66+F52+F35+F28+F17</f>
        <v>411394.7300000001</v>
      </c>
      <c r="G96" s="87"/>
      <c r="H96" s="86">
        <f t="shared" ref="H96:V96" si="30">H94+H91+H76+H73+H66+H52+H35+H28+H17</f>
        <v>637904.62</v>
      </c>
      <c r="I96" s="86">
        <f t="shared" si="30"/>
        <v>667052.62</v>
      </c>
      <c r="J96" s="86">
        <f t="shared" si="30"/>
        <v>1545237.2000000002</v>
      </c>
      <c r="K96" s="86">
        <f t="shared" si="30"/>
        <v>1326930.46</v>
      </c>
      <c r="L96" s="86">
        <f t="shared" si="30"/>
        <v>689527.91999999993</v>
      </c>
      <c r="M96" s="86">
        <f t="shared" si="30"/>
        <v>129965.302</v>
      </c>
      <c r="N96" s="86">
        <f t="shared" si="30"/>
        <v>1324026.0900000001</v>
      </c>
      <c r="O96" s="86">
        <f t="shared" si="30"/>
        <v>2635324.54</v>
      </c>
      <c r="P96" s="86">
        <f t="shared" si="30"/>
        <v>1458914.3099999998</v>
      </c>
      <c r="Q96" s="86">
        <f t="shared" si="30"/>
        <v>963206.80800000008</v>
      </c>
      <c r="R96" s="86">
        <f t="shared" si="30"/>
        <v>3017533.94</v>
      </c>
      <c r="S96" s="86">
        <f t="shared" si="30"/>
        <v>1123782.8699999999</v>
      </c>
      <c r="T96" s="85">
        <f t="shared" si="30"/>
        <v>15519406.68</v>
      </c>
      <c r="U96" s="86">
        <f t="shared" si="30"/>
        <v>15935099.6</v>
      </c>
      <c r="V96" s="86">
        <f t="shared" si="30"/>
        <v>-415692.92</v>
      </c>
      <c r="W96" s="88">
        <f>T96/U96</f>
        <v>0.97391337798729538</v>
      </c>
      <c r="X96" s="1"/>
    </row>
    <row r="97" spans="1:25" x14ac:dyDescent="0.25"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162"/>
      <c r="S97" s="78"/>
      <c r="T97" s="76"/>
      <c r="U97" s="78"/>
      <c r="V97" s="78"/>
      <c r="X97" s="1"/>
    </row>
    <row r="98" spans="1:25" x14ac:dyDescent="0.25">
      <c r="H98" s="60"/>
      <c r="I98" s="60"/>
      <c r="J98" s="60"/>
      <c r="K98" s="60"/>
      <c r="L98" s="60"/>
      <c r="M98" s="60"/>
      <c r="N98" s="60"/>
      <c r="O98" s="60"/>
      <c r="P98" s="60"/>
      <c r="Q98" s="60"/>
      <c r="S98" s="60"/>
      <c r="U98" s="60"/>
      <c r="V98" s="60"/>
    </row>
    <row r="99" spans="1:25" x14ac:dyDescent="0.25">
      <c r="C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S99" s="60"/>
      <c r="U99" s="60"/>
      <c r="V99" s="60"/>
    </row>
    <row r="100" spans="1:25" ht="15.75" thickBot="1" x14ac:dyDescent="0.3"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S100" s="60"/>
      <c r="U100" s="60"/>
      <c r="V100" s="60"/>
    </row>
    <row r="101" spans="1:25" ht="15.75" thickBot="1" x14ac:dyDescent="0.3">
      <c r="A101" s="67" t="s">
        <v>141</v>
      </c>
      <c r="H101" s="224" t="s">
        <v>1104</v>
      </c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6"/>
      <c r="U101" s="60"/>
      <c r="V101" s="89" t="s">
        <v>1105</v>
      </c>
    </row>
    <row r="102" spans="1:25" x14ac:dyDescent="0.25">
      <c r="A102" t="s">
        <v>142</v>
      </c>
      <c r="D102" s="51" t="s">
        <v>1106</v>
      </c>
      <c r="E102" s="52" t="s">
        <v>1107</v>
      </c>
      <c r="F102" s="52" t="s">
        <v>1108</v>
      </c>
      <c r="H102" s="53" t="str">
        <f t="shared" ref="H102:S102" si="31">H7</f>
        <v>MAY-19</v>
      </c>
      <c r="I102" s="53" t="str">
        <f t="shared" si="31"/>
        <v>JUN-19</v>
      </c>
      <c r="J102" s="53" t="str">
        <f t="shared" si="31"/>
        <v>JUL-19</v>
      </c>
      <c r="K102" s="53" t="str">
        <f t="shared" si="31"/>
        <v>AUG-19</v>
      </c>
      <c r="L102" s="53" t="str">
        <f t="shared" si="31"/>
        <v>SEP-19</v>
      </c>
      <c r="M102" s="53" t="str">
        <f t="shared" si="31"/>
        <v>OCT-19</v>
      </c>
      <c r="N102" s="53" t="str">
        <f t="shared" si="31"/>
        <v>NOV-19</v>
      </c>
      <c r="O102" s="53" t="str">
        <f t="shared" si="31"/>
        <v>DEC-19</v>
      </c>
      <c r="P102" s="53" t="str">
        <f t="shared" si="31"/>
        <v>JAN-20</v>
      </c>
      <c r="Q102" s="53" t="str">
        <f t="shared" si="31"/>
        <v>FEB-20</v>
      </c>
      <c r="R102" s="53" t="str">
        <f t="shared" si="31"/>
        <v>MAR-20</v>
      </c>
      <c r="S102" s="53" t="str">
        <f t="shared" si="31"/>
        <v>APR-20</v>
      </c>
      <c r="T102" s="168" t="s">
        <v>1109</v>
      </c>
      <c r="U102" s="53" t="str">
        <f>U7</f>
        <v>FY 2020 BUDGET</v>
      </c>
      <c r="V102" s="90" t="s">
        <v>1110</v>
      </c>
      <c r="W102" s="55" t="s">
        <v>1111</v>
      </c>
      <c r="X102" s="1"/>
    </row>
    <row r="103" spans="1:25" x14ac:dyDescent="0.25">
      <c r="A103" t="s">
        <v>7</v>
      </c>
      <c r="B103" s="91" t="s">
        <v>1129</v>
      </c>
      <c r="C103" t="s">
        <v>143</v>
      </c>
      <c r="D103" s="47">
        <v>55000</v>
      </c>
      <c r="E103" s="47">
        <v>55000</v>
      </c>
      <c r="F103" s="47">
        <f>E103-D103</f>
        <v>0</v>
      </c>
      <c r="H103" s="60">
        <v>4583.34</v>
      </c>
      <c r="I103" s="60">
        <v>4583.34</v>
      </c>
      <c r="J103" s="60">
        <v>4583.34</v>
      </c>
      <c r="K103" s="60">
        <v>4583.34</v>
      </c>
      <c r="L103" s="60">
        <v>4583.34</v>
      </c>
      <c r="M103" s="60">
        <v>4583.34</v>
      </c>
      <c r="N103" s="60">
        <v>4583.34</v>
      </c>
      <c r="O103" s="60">
        <v>4583.34</v>
      </c>
      <c r="P103" s="60">
        <v>4583.34</v>
      </c>
      <c r="Q103" s="60">
        <v>4583.34</v>
      </c>
      <c r="R103" s="159">
        <v>4583.34</v>
      </c>
      <c r="S103" s="60">
        <v>4583.34</v>
      </c>
      <c r="T103" s="47">
        <f t="shared" ref="T103:T106" si="32">SUM(H103:S103)</f>
        <v>55000.079999999987</v>
      </c>
      <c r="U103" s="60">
        <v>55000</v>
      </c>
      <c r="V103" s="60">
        <f>U103-T103</f>
        <v>-7.9999999987194315E-2</v>
      </c>
      <c r="W103" s="49">
        <f>T103/U103</f>
        <v>1.0000014545454543</v>
      </c>
      <c r="X103" s="1"/>
    </row>
    <row r="104" spans="1:25" x14ac:dyDescent="0.25">
      <c r="A104" t="s">
        <v>7</v>
      </c>
      <c r="B104" s="46" t="s">
        <v>1130</v>
      </c>
      <c r="C104" t="s">
        <v>144</v>
      </c>
      <c r="D104" s="47">
        <v>42053.03</v>
      </c>
      <c r="E104" s="47">
        <v>43000</v>
      </c>
      <c r="F104" s="47">
        <f>E104-D104</f>
        <v>946.97000000000116</v>
      </c>
      <c r="H104" s="60">
        <v>3637.09</v>
      </c>
      <c r="I104" s="60">
        <v>3545.88</v>
      </c>
      <c r="J104" s="60">
        <v>3690.84</v>
      </c>
      <c r="K104" s="60">
        <v>3690.84</v>
      </c>
      <c r="L104" s="60">
        <v>3690.84</v>
      </c>
      <c r="M104" s="60">
        <v>3690.84</v>
      </c>
      <c r="N104" s="60">
        <v>3690.84</v>
      </c>
      <c r="O104" s="60">
        <v>3690.84</v>
      </c>
      <c r="P104" s="60">
        <v>3690.84</v>
      </c>
      <c r="Q104" s="60">
        <v>3690.84</v>
      </c>
      <c r="R104" s="159">
        <v>3690.84</v>
      </c>
      <c r="S104" s="60">
        <v>3690.84</v>
      </c>
      <c r="T104" s="47">
        <f t="shared" si="32"/>
        <v>44091.369999999995</v>
      </c>
      <c r="U104" s="60">
        <v>44290</v>
      </c>
      <c r="V104" s="60">
        <f>U104-T104</f>
        <v>198.63000000000466</v>
      </c>
      <c r="W104" s="49">
        <f>T104/U104</f>
        <v>0.99551524046060047</v>
      </c>
      <c r="X104" s="1"/>
    </row>
    <row r="105" spans="1:25" x14ac:dyDescent="0.25">
      <c r="A105" t="s">
        <v>7</v>
      </c>
      <c r="B105" s="46" t="s">
        <v>1131</v>
      </c>
      <c r="C105" t="s">
        <v>145</v>
      </c>
      <c r="D105" s="47">
        <v>23758.44</v>
      </c>
      <c r="E105" s="47">
        <v>25200</v>
      </c>
      <c r="F105" s="47">
        <f>E105-D105</f>
        <v>1441.5600000000013</v>
      </c>
      <c r="H105" s="60">
        <v>2400</v>
      </c>
      <c r="I105" s="60">
        <v>2453.7399999999998</v>
      </c>
      <c r="J105" s="60">
        <v>2400</v>
      </c>
      <c r="K105" s="60">
        <v>2400</v>
      </c>
      <c r="L105" s="60">
        <v>2400</v>
      </c>
      <c r="M105" s="60">
        <v>2400</v>
      </c>
      <c r="N105" s="60">
        <v>2400</v>
      </c>
      <c r="O105" s="60">
        <v>2400</v>
      </c>
      <c r="P105" s="60">
        <v>2400</v>
      </c>
      <c r="Q105" s="60">
        <v>2400</v>
      </c>
      <c r="R105" s="159">
        <v>2400</v>
      </c>
      <c r="S105" s="60">
        <v>2400</v>
      </c>
      <c r="T105" s="47">
        <f t="shared" si="32"/>
        <v>28853.739999999998</v>
      </c>
      <c r="U105" s="60">
        <v>28000</v>
      </c>
      <c r="V105" s="60">
        <f>U105-T105</f>
        <v>-853.73999999999796</v>
      </c>
      <c r="W105" s="49">
        <f>T105/U105</f>
        <v>1.0304907142857143</v>
      </c>
      <c r="X105" s="1"/>
    </row>
    <row r="106" spans="1:25" x14ac:dyDescent="0.25">
      <c r="A106" t="s">
        <v>7</v>
      </c>
      <c r="B106" s="46" t="s">
        <v>1132</v>
      </c>
      <c r="C106" t="s">
        <v>146</v>
      </c>
      <c r="D106" s="47">
        <v>3000</v>
      </c>
      <c r="E106" s="47">
        <v>3000</v>
      </c>
      <c r="F106" s="47">
        <f>E106-D106</f>
        <v>0</v>
      </c>
      <c r="H106" s="60">
        <v>250</v>
      </c>
      <c r="I106" s="60">
        <v>250</v>
      </c>
      <c r="J106" s="60">
        <v>250</v>
      </c>
      <c r="K106" s="60">
        <v>250</v>
      </c>
      <c r="L106" s="60">
        <v>250</v>
      </c>
      <c r="M106" s="60">
        <v>250</v>
      </c>
      <c r="N106" s="60">
        <v>250</v>
      </c>
      <c r="O106" s="60">
        <v>250</v>
      </c>
      <c r="P106" s="60">
        <v>250</v>
      </c>
      <c r="Q106" s="60">
        <v>250</v>
      </c>
      <c r="R106" s="159">
        <v>250</v>
      </c>
      <c r="S106" s="60">
        <v>250</v>
      </c>
      <c r="T106" s="47">
        <f t="shared" si="32"/>
        <v>3000</v>
      </c>
      <c r="U106" s="60">
        <v>3000</v>
      </c>
      <c r="V106" s="60">
        <f>U106-T106</f>
        <v>0</v>
      </c>
      <c r="W106" s="49">
        <f>T106/U106</f>
        <v>1</v>
      </c>
    </row>
    <row r="107" spans="1:25" ht="15.75" thickBot="1" x14ac:dyDescent="0.3">
      <c r="D107" s="70">
        <v>123811.47</v>
      </c>
      <c r="E107" s="70">
        <v>126200</v>
      </c>
      <c r="F107" s="70">
        <f>SUM(F103:F106)</f>
        <v>2388.5300000000025</v>
      </c>
      <c r="G107" s="73"/>
      <c r="H107" s="71">
        <f t="shared" ref="H107:S107" si="33">SUM(H103:H106)</f>
        <v>10870.43</v>
      </c>
      <c r="I107" s="71">
        <f t="shared" si="33"/>
        <v>10832.96</v>
      </c>
      <c r="J107" s="71">
        <f t="shared" si="33"/>
        <v>10924.18</v>
      </c>
      <c r="K107" s="71">
        <f t="shared" si="33"/>
        <v>10924.18</v>
      </c>
      <c r="L107" s="71">
        <f t="shared" si="33"/>
        <v>10924.18</v>
      </c>
      <c r="M107" s="71">
        <f t="shared" si="33"/>
        <v>10924.18</v>
      </c>
      <c r="N107" s="71">
        <f t="shared" si="33"/>
        <v>10924.18</v>
      </c>
      <c r="O107" s="71">
        <f t="shared" si="33"/>
        <v>10924.18</v>
      </c>
      <c r="P107" s="71">
        <f t="shared" si="33"/>
        <v>10924.18</v>
      </c>
      <c r="Q107" s="71">
        <f t="shared" si="33"/>
        <v>10924.18</v>
      </c>
      <c r="R107" s="72">
        <f t="shared" si="33"/>
        <v>10924.18</v>
      </c>
      <c r="S107" s="71">
        <f t="shared" si="33"/>
        <v>10924.18</v>
      </c>
      <c r="T107" s="70">
        <f>SUM(T103:T106)</f>
        <v>130945.18999999997</v>
      </c>
      <c r="U107" s="71">
        <f>SUM(U103:U106)</f>
        <v>130290</v>
      </c>
      <c r="V107" s="71">
        <f>SUM(V103:V106)</f>
        <v>-655.1899999999805</v>
      </c>
      <c r="W107" s="66">
        <f>T107/U107</f>
        <v>1.0050287051961009</v>
      </c>
    </row>
    <row r="108" spans="1:25" ht="15.75" thickTop="1" x14ac:dyDescent="0.25">
      <c r="A108" t="s">
        <v>147</v>
      </c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S108" s="60"/>
      <c r="U108" s="60"/>
      <c r="V108" s="60"/>
      <c r="X108" s="1"/>
    </row>
    <row r="109" spans="1:25" x14ac:dyDescent="0.25">
      <c r="A109" t="s">
        <v>7</v>
      </c>
      <c r="B109" s="91" t="s">
        <v>1133</v>
      </c>
      <c r="C109" t="s">
        <v>148</v>
      </c>
      <c r="D109" s="47">
        <v>34388.43</v>
      </c>
      <c r="E109" s="47">
        <v>20000</v>
      </c>
      <c r="F109" s="47">
        <f t="shared" ref="F109:F122" si="34">E109-D109</f>
        <v>-14388.43</v>
      </c>
      <c r="H109" s="60">
        <v>778.99</v>
      </c>
      <c r="I109" s="60">
        <v>12300</v>
      </c>
      <c r="J109" s="60">
        <v>300</v>
      </c>
      <c r="K109" s="60">
        <v>300</v>
      </c>
      <c r="L109" s="60">
        <v>300</v>
      </c>
      <c r="M109" s="60">
        <v>8300</v>
      </c>
      <c r="N109" s="60">
        <v>4300</v>
      </c>
      <c r="O109" s="60">
        <v>885</v>
      </c>
      <c r="P109" s="60">
        <v>14300</v>
      </c>
      <c r="Q109" s="159">
        <v>10300</v>
      </c>
      <c r="R109" s="159">
        <v>300</v>
      </c>
      <c r="S109" s="60">
        <v>4300</v>
      </c>
      <c r="T109" s="47">
        <f>SUM(H109:S109)</f>
        <v>56663.99</v>
      </c>
      <c r="U109" s="60">
        <v>61600</v>
      </c>
      <c r="V109" s="60">
        <f t="shared" ref="V109:V122" si="35">U109-T109</f>
        <v>4936.010000000002</v>
      </c>
      <c r="W109" s="49">
        <f t="shared" ref="W109:W117" si="36">T109/U109</f>
        <v>0.91986996753246753</v>
      </c>
      <c r="X109" s="1"/>
    </row>
    <row r="110" spans="1:25" x14ac:dyDescent="0.25">
      <c r="A110" t="s">
        <v>7</v>
      </c>
      <c r="B110" s="91" t="s">
        <v>1134</v>
      </c>
      <c r="C110" t="s">
        <v>149</v>
      </c>
      <c r="D110" s="47">
        <v>480575.45</v>
      </c>
      <c r="E110" s="47">
        <v>318432.71000000002</v>
      </c>
      <c r="F110" s="47">
        <f t="shared" si="34"/>
        <v>-162142.74</v>
      </c>
      <c r="H110" s="60">
        <v>18448.68</v>
      </c>
      <c r="I110" s="60">
        <v>25065.75</v>
      </c>
      <c r="J110" s="60">
        <v>9303.15</v>
      </c>
      <c r="K110" s="60">
        <v>15085</v>
      </c>
      <c r="L110" s="60">
        <v>10725</v>
      </c>
      <c r="M110" s="60">
        <v>3529.5</v>
      </c>
      <c r="N110" s="60">
        <v>17102.599999999999</v>
      </c>
      <c r="O110" s="60">
        <v>14255</v>
      </c>
      <c r="P110" s="60">
        <v>27094.9</v>
      </c>
      <c r="Q110" s="159">
        <v>22574.65</v>
      </c>
      <c r="R110" s="159">
        <v>21830.25</v>
      </c>
      <c r="S110" s="60">
        <v>26993.35</v>
      </c>
      <c r="T110" s="47">
        <f t="shared" ref="T110:T122" si="37">SUM(H110:S110)</f>
        <v>212007.83</v>
      </c>
      <c r="U110" s="60">
        <v>300000</v>
      </c>
      <c r="V110" s="60">
        <f t="shared" si="35"/>
        <v>87992.170000000013</v>
      </c>
      <c r="W110" s="49">
        <f t="shared" si="36"/>
        <v>0.70669276666666658</v>
      </c>
      <c r="X110" s="1"/>
      <c r="Y110" s="1"/>
    </row>
    <row r="111" spans="1:25" x14ac:dyDescent="0.25">
      <c r="A111" t="s">
        <v>7</v>
      </c>
      <c r="B111" s="91" t="s">
        <v>1135</v>
      </c>
      <c r="C111" t="s">
        <v>150</v>
      </c>
      <c r="D111" s="47">
        <v>8504.5300000000007</v>
      </c>
      <c r="E111" s="47">
        <v>3000</v>
      </c>
      <c r="F111" s="47">
        <f t="shared" si="34"/>
        <v>-5504.5300000000007</v>
      </c>
      <c r="H111" s="60">
        <v>2931.22</v>
      </c>
      <c r="I111" s="60">
        <v>246.35</v>
      </c>
      <c r="J111" s="60">
        <v>239.63</v>
      </c>
      <c r="K111" s="60">
        <v>2864.63</v>
      </c>
      <c r="L111" s="60">
        <v>2823.14</v>
      </c>
      <c r="M111" s="60">
        <v>291.92</v>
      </c>
      <c r="N111" s="60">
        <v>281.06</v>
      </c>
      <c r="O111" s="60">
        <v>693.88</v>
      </c>
      <c r="P111" s="60">
        <v>316.47000000000003</v>
      </c>
      <c r="Q111" s="60">
        <v>316.47000000000003</v>
      </c>
      <c r="R111" s="159">
        <v>513.66999999999996</v>
      </c>
      <c r="S111" s="60">
        <v>513.37</v>
      </c>
      <c r="T111" s="47">
        <f t="shared" si="37"/>
        <v>12031.809999999998</v>
      </c>
      <c r="U111" s="60">
        <v>12000</v>
      </c>
      <c r="V111" s="60">
        <f t="shared" si="35"/>
        <v>-31.809999999997672</v>
      </c>
      <c r="W111" s="49">
        <f t="shared" si="36"/>
        <v>1.002650833333333</v>
      </c>
      <c r="X111" s="1"/>
    </row>
    <row r="112" spans="1:25" x14ac:dyDescent="0.25">
      <c r="A112" t="s">
        <v>7</v>
      </c>
      <c r="B112" s="91" t="s">
        <v>1136</v>
      </c>
      <c r="C112" t="s">
        <v>151</v>
      </c>
      <c r="D112" s="47">
        <v>13462.21</v>
      </c>
      <c r="E112" s="47">
        <v>48000</v>
      </c>
      <c r="F112" s="47">
        <f t="shared" si="34"/>
        <v>34537.79</v>
      </c>
      <c r="H112" s="60">
        <v>0</v>
      </c>
      <c r="I112" s="60">
        <v>4696.87</v>
      </c>
      <c r="J112" s="60">
        <v>0</v>
      </c>
      <c r="K112" s="60">
        <v>0</v>
      </c>
      <c r="L112" s="60">
        <v>4613.38</v>
      </c>
      <c r="M112" s="60">
        <v>0</v>
      </c>
      <c r="N112" s="60">
        <v>0</v>
      </c>
      <c r="O112" s="60">
        <v>4613.38</v>
      </c>
      <c r="P112" s="60">
        <v>0</v>
      </c>
      <c r="Q112" s="2">
        <v>0</v>
      </c>
      <c r="R112" s="159">
        <v>3223.84</v>
      </c>
      <c r="S112" s="60">
        <v>0</v>
      </c>
      <c r="T112" s="47">
        <f t="shared" si="37"/>
        <v>17147.47</v>
      </c>
      <c r="U112" s="60">
        <v>14000</v>
      </c>
      <c r="V112" s="60">
        <f t="shared" si="35"/>
        <v>-3147.4700000000012</v>
      </c>
      <c r="W112" s="49">
        <f t="shared" si="36"/>
        <v>1.2248192857142859</v>
      </c>
      <c r="X112" s="1"/>
      <c r="Y112" s="1"/>
    </row>
    <row r="113" spans="1:24" x14ac:dyDescent="0.25">
      <c r="A113" t="s">
        <v>7</v>
      </c>
      <c r="B113" s="91" t="s">
        <v>1137</v>
      </c>
      <c r="C113" t="s">
        <v>152</v>
      </c>
      <c r="D113" s="47">
        <v>196172.36</v>
      </c>
      <c r="E113" s="47">
        <v>95816.15</v>
      </c>
      <c r="F113" s="47">
        <f t="shared" si="34"/>
        <v>-100356.20999999999</v>
      </c>
      <c r="H113" s="60">
        <v>0</v>
      </c>
      <c r="I113" s="60">
        <v>0</v>
      </c>
      <c r="J113" s="60">
        <v>0</v>
      </c>
      <c r="K113" s="60">
        <v>0</v>
      </c>
      <c r="L113" s="60">
        <v>51374.54</v>
      </c>
      <c r="M113" s="60">
        <v>0</v>
      </c>
      <c r="N113" s="60">
        <v>0</v>
      </c>
      <c r="O113" s="60">
        <v>58566.68</v>
      </c>
      <c r="P113" s="60">
        <v>0</v>
      </c>
      <c r="Q113" s="2">
        <v>0</v>
      </c>
      <c r="R113" s="159">
        <v>0</v>
      </c>
      <c r="S113" s="60">
        <v>0</v>
      </c>
      <c r="T113" s="47">
        <f t="shared" si="37"/>
        <v>109941.22</v>
      </c>
      <c r="U113" s="60">
        <v>95816.15</v>
      </c>
      <c r="V113" s="60">
        <f t="shared" si="35"/>
        <v>-14125.070000000007</v>
      </c>
      <c r="W113" s="49">
        <f t="shared" si="36"/>
        <v>1.1474184675547912</v>
      </c>
      <c r="X113" s="1"/>
    </row>
    <row r="114" spans="1:24" x14ac:dyDescent="0.25">
      <c r="A114" t="s">
        <v>7</v>
      </c>
      <c r="B114" s="91" t="s">
        <v>1138</v>
      </c>
      <c r="C114" t="s">
        <v>154</v>
      </c>
      <c r="D114" s="47">
        <v>1365.72</v>
      </c>
      <c r="E114" s="47">
        <v>1077.21</v>
      </c>
      <c r="F114" s="47">
        <f t="shared" si="34"/>
        <v>-288.51</v>
      </c>
      <c r="H114" s="60">
        <v>0</v>
      </c>
      <c r="I114" s="60">
        <v>0</v>
      </c>
      <c r="J114" s="60">
        <v>0</v>
      </c>
      <c r="K114" s="60">
        <v>0</v>
      </c>
      <c r="L114" s="60">
        <v>484.44</v>
      </c>
      <c r="M114" s="60">
        <v>0</v>
      </c>
      <c r="N114" s="60">
        <v>0</v>
      </c>
      <c r="O114" s="60">
        <v>362.57</v>
      </c>
      <c r="P114" s="60">
        <v>0</v>
      </c>
      <c r="Q114" s="60">
        <v>0</v>
      </c>
      <c r="R114" s="159">
        <v>0</v>
      </c>
      <c r="S114" s="60">
        <v>0</v>
      </c>
      <c r="T114" s="47">
        <f t="shared" si="37"/>
        <v>847.01</v>
      </c>
      <c r="U114" s="60">
        <v>1077.21</v>
      </c>
      <c r="V114" s="60">
        <f t="shared" si="35"/>
        <v>230.20000000000005</v>
      </c>
      <c r="W114" s="49">
        <f t="shared" si="36"/>
        <v>0.78629979298372643</v>
      </c>
      <c r="X114" s="1"/>
    </row>
    <row r="115" spans="1:24" x14ac:dyDescent="0.25">
      <c r="B115" s="91">
        <v>1218837</v>
      </c>
      <c r="C115" t="s">
        <v>1278</v>
      </c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S115" s="60"/>
      <c r="T115" s="47">
        <v>1920.68</v>
      </c>
      <c r="U115" s="60">
        <v>0</v>
      </c>
      <c r="V115" s="60">
        <f t="shared" ref="V115" si="38">U115-T115</f>
        <v>-1920.68</v>
      </c>
      <c r="W115" s="49">
        <v>0</v>
      </c>
      <c r="X115" s="1"/>
    </row>
    <row r="116" spans="1:24" x14ac:dyDescent="0.25">
      <c r="A116" t="s">
        <v>7</v>
      </c>
      <c r="B116" s="91" t="s">
        <v>1139</v>
      </c>
      <c r="C116" t="s">
        <v>156</v>
      </c>
      <c r="D116" s="47">
        <v>4896.21</v>
      </c>
      <c r="E116" s="47">
        <v>5000</v>
      </c>
      <c r="F116" s="47">
        <f t="shared" si="34"/>
        <v>103.78999999999996</v>
      </c>
      <c r="H116" s="60">
        <v>0</v>
      </c>
      <c r="I116" s="60">
        <v>850</v>
      </c>
      <c r="J116" s="60">
        <v>0</v>
      </c>
      <c r="K116" s="60">
        <v>16</v>
      </c>
      <c r="L116" s="60">
        <v>0</v>
      </c>
      <c r="M116" s="60">
        <v>0</v>
      </c>
      <c r="N116" s="60">
        <v>0</v>
      </c>
      <c r="O116" s="60">
        <v>0</v>
      </c>
      <c r="P116" s="60">
        <v>0</v>
      </c>
      <c r="Q116" s="2">
        <v>55</v>
      </c>
      <c r="R116" s="159">
        <v>25</v>
      </c>
      <c r="S116" s="60">
        <v>0</v>
      </c>
      <c r="T116" s="47">
        <f t="shared" si="37"/>
        <v>946</v>
      </c>
      <c r="U116" s="60">
        <v>5000</v>
      </c>
      <c r="V116" s="60">
        <f t="shared" si="35"/>
        <v>4054</v>
      </c>
      <c r="W116" s="49">
        <f t="shared" si="36"/>
        <v>0.18920000000000001</v>
      </c>
      <c r="X116" s="1"/>
    </row>
    <row r="117" spans="1:24" x14ac:dyDescent="0.25">
      <c r="A117" t="s">
        <v>7</v>
      </c>
      <c r="B117" s="46" t="s">
        <v>157</v>
      </c>
      <c r="C117" t="s">
        <v>158</v>
      </c>
      <c r="D117" s="47">
        <v>1161.31</v>
      </c>
      <c r="E117" s="47">
        <v>6000</v>
      </c>
      <c r="F117" s="47">
        <f t="shared" si="34"/>
        <v>4838.6900000000005</v>
      </c>
      <c r="H117" s="60">
        <v>367.21</v>
      </c>
      <c r="I117" s="60">
        <v>53.26</v>
      </c>
      <c r="J117" s="60">
        <v>303.40000000000003</v>
      </c>
      <c r="K117" s="60">
        <v>0</v>
      </c>
      <c r="L117" s="60">
        <v>0</v>
      </c>
      <c r="M117" s="60">
        <v>0</v>
      </c>
      <c r="N117" s="60">
        <v>0</v>
      </c>
      <c r="O117" s="60">
        <v>0</v>
      </c>
      <c r="P117" s="60">
        <v>55</v>
      </c>
      <c r="Q117" s="2">
        <v>0</v>
      </c>
      <c r="R117" s="159">
        <v>25</v>
      </c>
      <c r="S117" s="60">
        <v>0</v>
      </c>
      <c r="T117" s="47">
        <f t="shared" si="37"/>
        <v>803.87</v>
      </c>
      <c r="U117" s="60">
        <v>6000</v>
      </c>
      <c r="V117" s="60">
        <f t="shared" si="35"/>
        <v>5196.13</v>
      </c>
      <c r="W117" s="49">
        <f t="shared" si="36"/>
        <v>0.13397833333333334</v>
      </c>
      <c r="X117" s="1"/>
    </row>
    <row r="118" spans="1:24" x14ac:dyDescent="0.25">
      <c r="A118" t="s">
        <v>7</v>
      </c>
      <c r="B118" s="91" t="s">
        <v>1140</v>
      </c>
      <c r="C118" t="s">
        <v>159</v>
      </c>
      <c r="D118" s="47">
        <v>1233.6199999999999</v>
      </c>
      <c r="E118" s="47">
        <v>0</v>
      </c>
      <c r="F118" s="47">
        <f t="shared" si="34"/>
        <v>-1233.6199999999999</v>
      </c>
      <c r="H118" s="60">
        <v>0</v>
      </c>
      <c r="I118" s="60">
        <v>0</v>
      </c>
      <c r="J118" s="60">
        <v>0</v>
      </c>
      <c r="K118" s="60">
        <v>0</v>
      </c>
      <c r="L118" s="60">
        <v>0</v>
      </c>
      <c r="M118" s="60">
        <v>0</v>
      </c>
      <c r="N118" s="60">
        <v>0</v>
      </c>
      <c r="O118" s="60">
        <v>0</v>
      </c>
      <c r="P118" s="60">
        <v>0</v>
      </c>
      <c r="Q118" s="60">
        <v>0</v>
      </c>
      <c r="R118" s="159">
        <v>0</v>
      </c>
      <c r="S118" s="60">
        <v>0</v>
      </c>
      <c r="T118" s="47">
        <f t="shared" si="37"/>
        <v>0</v>
      </c>
      <c r="U118" s="60">
        <v>0</v>
      </c>
      <c r="V118" s="60">
        <f t="shared" si="35"/>
        <v>0</v>
      </c>
      <c r="W118" s="49">
        <v>0</v>
      </c>
      <c r="X118" s="1"/>
    </row>
    <row r="119" spans="1:24" x14ac:dyDescent="0.25">
      <c r="A119" t="s">
        <v>7</v>
      </c>
      <c r="B119" s="91" t="s">
        <v>1141</v>
      </c>
      <c r="C119" t="s">
        <v>160</v>
      </c>
      <c r="D119" s="47">
        <v>9651.84</v>
      </c>
      <c r="E119" s="47">
        <v>15000</v>
      </c>
      <c r="F119" s="47">
        <f t="shared" si="34"/>
        <v>5348.16</v>
      </c>
      <c r="H119" s="60">
        <v>2984.83</v>
      </c>
      <c r="I119" s="60">
        <v>310</v>
      </c>
      <c r="J119" s="47">
        <v>3252.25</v>
      </c>
      <c r="K119" s="60">
        <v>3660</v>
      </c>
      <c r="L119" s="60">
        <v>300</v>
      </c>
      <c r="M119" s="60">
        <v>200</v>
      </c>
      <c r="N119" s="60">
        <v>2251.66</v>
      </c>
      <c r="O119" s="60">
        <v>100</v>
      </c>
      <c r="P119" s="60">
        <v>1018.6</v>
      </c>
      <c r="Q119" s="60">
        <v>934.5</v>
      </c>
      <c r="R119" s="159">
        <v>550</v>
      </c>
      <c r="S119" s="60">
        <v>0</v>
      </c>
      <c r="T119" s="47">
        <f t="shared" si="37"/>
        <v>15561.84</v>
      </c>
      <c r="U119" s="60">
        <v>15000</v>
      </c>
      <c r="V119" s="60">
        <f t="shared" si="35"/>
        <v>-561.84000000000015</v>
      </c>
      <c r="W119" s="49">
        <f>T119/U119</f>
        <v>1.0374559999999999</v>
      </c>
      <c r="X119" s="1"/>
    </row>
    <row r="120" spans="1:24" x14ac:dyDescent="0.25">
      <c r="A120" t="s">
        <v>7</v>
      </c>
      <c r="B120" s="91" t="s">
        <v>1142</v>
      </c>
      <c r="C120" t="s">
        <v>161</v>
      </c>
      <c r="D120" s="47">
        <v>0</v>
      </c>
      <c r="E120" s="47">
        <v>1000</v>
      </c>
      <c r="F120" s="47">
        <f t="shared" si="34"/>
        <v>1000</v>
      </c>
      <c r="H120" s="60">
        <v>0</v>
      </c>
      <c r="I120" s="60">
        <v>0</v>
      </c>
      <c r="J120" s="60">
        <v>0</v>
      </c>
      <c r="K120" s="60">
        <v>0</v>
      </c>
      <c r="L120" s="60">
        <v>0</v>
      </c>
      <c r="M120" s="60">
        <v>0</v>
      </c>
      <c r="N120" s="60">
        <v>0</v>
      </c>
      <c r="O120" s="60">
        <v>0</v>
      </c>
      <c r="P120" s="60">
        <v>0</v>
      </c>
      <c r="Q120" s="60">
        <v>0</v>
      </c>
      <c r="R120" s="159">
        <v>0</v>
      </c>
      <c r="S120" s="60">
        <v>0</v>
      </c>
      <c r="T120" s="47">
        <f t="shared" si="37"/>
        <v>0</v>
      </c>
      <c r="U120" s="60">
        <v>1000</v>
      </c>
      <c r="V120" s="60">
        <f t="shared" si="35"/>
        <v>1000</v>
      </c>
      <c r="W120" s="49">
        <f>T120/U120</f>
        <v>0</v>
      </c>
      <c r="X120" s="1"/>
    </row>
    <row r="121" spans="1:24" x14ac:dyDescent="0.25">
      <c r="B121" s="91" t="s">
        <v>1143</v>
      </c>
      <c r="C121" t="s">
        <v>162</v>
      </c>
      <c r="D121" s="47">
        <v>7.98</v>
      </c>
      <c r="E121" s="47">
        <v>0</v>
      </c>
      <c r="F121" s="47">
        <f t="shared" si="34"/>
        <v>-7.98</v>
      </c>
      <c r="H121" s="60">
        <v>0</v>
      </c>
      <c r="I121" s="60">
        <v>0</v>
      </c>
      <c r="J121" s="60">
        <v>0</v>
      </c>
      <c r="K121" s="60">
        <v>0</v>
      </c>
      <c r="L121" s="60">
        <v>0</v>
      </c>
      <c r="M121" s="60">
        <v>0</v>
      </c>
      <c r="N121" s="60">
        <v>0</v>
      </c>
      <c r="O121" s="60">
        <v>0</v>
      </c>
      <c r="P121" s="60">
        <v>0</v>
      </c>
      <c r="Q121" s="60">
        <v>0</v>
      </c>
      <c r="R121" s="159">
        <v>0</v>
      </c>
      <c r="S121" s="60">
        <v>0</v>
      </c>
      <c r="T121" s="47">
        <f t="shared" si="37"/>
        <v>0</v>
      </c>
      <c r="U121" s="60">
        <v>12500</v>
      </c>
      <c r="V121" s="60">
        <f t="shared" si="35"/>
        <v>12500</v>
      </c>
      <c r="W121" s="49">
        <v>0</v>
      </c>
      <c r="X121" s="1"/>
    </row>
    <row r="122" spans="1:24" x14ac:dyDescent="0.25">
      <c r="A122" t="s">
        <v>7</v>
      </c>
      <c r="B122" s="91" t="s">
        <v>1144</v>
      </c>
      <c r="C122" t="s">
        <v>163</v>
      </c>
      <c r="D122" s="47">
        <v>15178.41</v>
      </c>
      <c r="E122" s="47">
        <v>10500</v>
      </c>
      <c r="F122" s="47">
        <f t="shared" si="34"/>
        <v>-4678.41</v>
      </c>
      <c r="H122" s="60">
        <v>0</v>
      </c>
      <c r="I122" s="60">
        <v>0</v>
      </c>
      <c r="J122" s="60">
        <v>1436.99</v>
      </c>
      <c r="K122" s="60">
        <v>10210.280000000001</v>
      </c>
      <c r="L122" s="60">
        <v>0</v>
      </c>
      <c r="M122" s="60">
        <v>425</v>
      </c>
      <c r="N122" s="60">
        <v>356.94</v>
      </c>
      <c r="O122" s="60">
        <v>0</v>
      </c>
      <c r="P122" s="60">
        <v>25</v>
      </c>
      <c r="Q122" s="159">
        <v>825</v>
      </c>
      <c r="R122" s="159">
        <v>0</v>
      </c>
      <c r="S122" s="60">
        <v>170</v>
      </c>
      <c r="T122" s="47">
        <f t="shared" si="37"/>
        <v>13449.210000000001</v>
      </c>
      <c r="U122" s="60">
        <v>0</v>
      </c>
      <c r="V122" s="60">
        <f t="shared" si="35"/>
        <v>-13449.210000000001</v>
      </c>
      <c r="W122" s="49">
        <v>0</v>
      </c>
      <c r="X122" s="1"/>
    </row>
    <row r="123" spans="1:24" ht="15.75" thickBot="1" x14ac:dyDescent="0.3">
      <c r="D123" s="70">
        <v>766598.07</v>
      </c>
      <c r="E123" s="70">
        <f>SUM(E109:E122)</f>
        <v>523826.07</v>
      </c>
      <c r="F123" s="70">
        <f>SUM(F109:F122)</f>
        <v>-242771.99999999997</v>
      </c>
      <c r="G123" s="73"/>
      <c r="H123" s="71">
        <f t="shared" ref="H123:S123" si="39">SUM(H109:H122)</f>
        <v>25510.93</v>
      </c>
      <c r="I123" s="71">
        <f>SUM(I109:I122)</f>
        <v>43522.23</v>
      </c>
      <c r="J123" s="71">
        <f t="shared" si="39"/>
        <v>14835.419999999998</v>
      </c>
      <c r="K123" s="71">
        <f t="shared" si="39"/>
        <v>32135.910000000003</v>
      </c>
      <c r="L123" s="71">
        <f t="shared" si="39"/>
        <v>70620.5</v>
      </c>
      <c r="M123" s="71">
        <f t="shared" si="39"/>
        <v>12746.42</v>
      </c>
      <c r="N123" s="71">
        <f t="shared" si="39"/>
        <v>24292.26</v>
      </c>
      <c r="O123" s="71">
        <f t="shared" si="39"/>
        <v>79476.510000000009</v>
      </c>
      <c r="P123" s="71">
        <f t="shared" si="39"/>
        <v>42809.97</v>
      </c>
      <c r="Q123" s="71">
        <f t="shared" si="39"/>
        <v>35005.620000000003</v>
      </c>
      <c r="R123" s="72">
        <f t="shared" si="39"/>
        <v>26467.759999999998</v>
      </c>
      <c r="S123" s="71">
        <f t="shared" si="39"/>
        <v>31976.719999999998</v>
      </c>
      <c r="T123" s="70">
        <f>SUM(T109:T122)</f>
        <v>441320.93</v>
      </c>
      <c r="U123" s="71">
        <f>SUM(U109:U122)</f>
        <v>523993.36000000004</v>
      </c>
      <c r="V123" s="71">
        <f>SUM(V109:V122)</f>
        <v>82672.430000000022</v>
      </c>
      <c r="W123" s="66">
        <f>T123/U123</f>
        <v>0.842226187751692</v>
      </c>
      <c r="X123" s="1"/>
    </row>
    <row r="124" spans="1:24" ht="15.75" thickTop="1" x14ac:dyDescent="0.25">
      <c r="A124" t="s">
        <v>1145</v>
      </c>
      <c r="H124" s="207"/>
      <c r="I124" s="60"/>
      <c r="J124" s="60"/>
      <c r="K124" s="60"/>
      <c r="L124" s="60"/>
      <c r="M124" s="60"/>
      <c r="N124" s="60"/>
      <c r="O124" s="60"/>
      <c r="P124" s="60"/>
      <c r="Q124" s="60"/>
      <c r="S124" s="60"/>
      <c r="U124" s="60"/>
      <c r="V124" s="60"/>
      <c r="X124" s="1"/>
    </row>
    <row r="125" spans="1:24" x14ac:dyDescent="0.25">
      <c r="A125" t="s">
        <v>7</v>
      </c>
      <c r="B125" s="91" t="s">
        <v>1146</v>
      </c>
      <c r="C125" t="s">
        <v>165</v>
      </c>
      <c r="D125" s="47">
        <v>19325.259999999998</v>
      </c>
      <c r="E125" s="47">
        <v>18733.05</v>
      </c>
      <c r="F125" s="47">
        <f t="shared" ref="F125:F130" si="40">E125-D125</f>
        <v>-592.20999999999913</v>
      </c>
      <c r="H125" s="60">
        <f>4842.6-773.12</f>
        <v>4069.4800000000005</v>
      </c>
      <c r="I125" s="60">
        <v>3176.76</v>
      </c>
      <c r="J125" s="60">
        <v>3150.2</v>
      </c>
      <c r="K125" s="60">
        <v>3246.84</v>
      </c>
      <c r="L125" s="60">
        <v>3253.84</v>
      </c>
      <c r="M125" s="60">
        <v>3062.04</v>
      </c>
      <c r="N125" s="60">
        <v>3092.64</v>
      </c>
      <c r="O125" s="60">
        <v>3253.84</v>
      </c>
      <c r="P125" s="60">
        <v>3253.84</v>
      </c>
      <c r="Q125" s="159">
        <v>3060.56</v>
      </c>
      <c r="R125" s="159">
        <v>3157.2</v>
      </c>
      <c r="S125" s="60">
        <v>3290.82</v>
      </c>
      <c r="T125" s="47">
        <f t="shared" ref="T125:T130" si="41">SUM(H125:S125)</f>
        <v>39068.060000000005</v>
      </c>
      <c r="U125" s="60">
        <v>17837.61</v>
      </c>
      <c r="V125" s="60">
        <f t="shared" ref="V125:V130" si="42">U125-T125</f>
        <v>-21230.450000000004</v>
      </c>
      <c r="W125" s="49">
        <f>T125/U125</f>
        <v>2.1902070961300311</v>
      </c>
      <c r="X125" s="1"/>
    </row>
    <row r="126" spans="1:24" x14ac:dyDescent="0.25">
      <c r="A126" t="s">
        <v>7</v>
      </c>
      <c r="B126" s="46" t="s">
        <v>167</v>
      </c>
      <c r="C126" t="s">
        <v>168</v>
      </c>
      <c r="D126" s="47">
        <v>1063.82</v>
      </c>
      <c r="E126" s="47">
        <v>72</v>
      </c>
      <c r="F126" s="47">
        <f t="shared" si="40"/>
        <v>-991.81999999999994</v>
      </c>
      <c r="H126" s="60">
        <v>257.02</v>
      </c>
      <c r="I126" s="60">
        <v>106.11</v>
      </c>
      <c r="J126" s="60">
        <v>171.69</v>
      </c>
      <c r="K126" s="60">
        <v>171.69</v>
      </c>
      <c r="L126" s="60">
        <v>19.75</v>
      </c>
      <c r="M126" s="60">
        <v>19.75</v>
      </c>
      <c r="N126" s="60">
        <v>19.75</v>
      </c>
      <c r="O126" s="60">
        <v>19.75</v>
      </c>
      <c r="P126" s="60">
        <v>19.75</v>
      </c>
      <c r="Q126" s="159">
        <v>19.75</v>
      </c>
      <c r="R126" s="159">
        <v>19.75</v>
      </c>
      <c r="S126" s="60">
        <v>19.75</v>
      </c>
      <c r="T126" s="47">
        <f t="shared" si="41"/>
        <v>864.51</v>
      </c>
      <c r="U126" s="60">
        <v>33.1</v>
      </c>
      <c r="V126" s="60">
        <f t="shared" si="42"/>
        <v>-831.41</v>
      </c>
      <c r="W126" s="49">
        <f>T126/U126</f>
        <v>26.118126888217521</v>
      </c>
      <c r="X126" s="1"/>
    </row>
    <row r="127" spans="1:24" x14ac:dyDescent="0.25">
      <c r="A127" t="s">
        <v>7</v>
      </c>
      <c r="B127" s="46" t="s">
        <v>169</v>
      </c>
      <c r="C127" t="s">
        <v>170</v>
      </c>
      <c r="D127" s="47">
        <v>149.5</v>
      </c>
      <c r="E127" s="47">
        <v>179.4</v>
      </c>
      <c r="F127" s="47">
        <f t="shared" si="40"/>
        <v>29.900000000000006</v>
      </c>
      <c r="H127" s="60">
        <v>370.2</v>
      </c>
      <c r="I127" s="60">
        <v>29.16</v>
      </c>
      <c r="J127" s="60">
        <v>29.16</v>
      </c>
      <c r="K127" s="60">
        <v>29.16</v>
      </c>
      <c r="L127" s="60">
        <v>29.16</v>
      </c>
      <c r="M127" s="60">
        <v>29.16</v>
      </c>
      <c r="N127" s="60">
        <v>29.16</v>
      </c>
      <c r="O127" s="60">
        <v>29.16</v>
      </c>
      <c r="P127" s="60">
        <v>29.16</v>
      </c>
      <c r="Q127" s="159">
        <v>29.16</v>
      </c>
      <c r="R127" s="159">
        <v>29.16</v>
      </c>
      <c r="S127" s="60">
        <v>29.16</v>
      </c>
      <c r="T127" s="47">
        <f t="shared" si="41"/>
        <v>690.95999999999992</v>
      </c>
      <c r="U127" s="60">
        <v>0</v>
      </c>
      <c r="V127" s="60">
        <f t="shared" si="42"/>
        <v>-690.95999999999992</v>
      </c>
      <c r="W127" s="49">
        <v>0</v>
      </c>
      <c r="X127" s="1"/>
    </row>
    <row r="128" spans="1:24" x14ac:dyDescent="0.25">
      <c r="A128" t="s">
        <v>7</v>
      </c>
      <c r="B128" s="46" t="s">
        <v>171</v>
      </c>
      <c r="C128" t="s">
        <v>172</v>
      </c>
      <c r="D128" s="47">
        <v>67.55</v>
      </c>
      <c r="E128" s="47">
        <v>682.8</v>
      </c>
      <c r="F128" s="47">
        <f t="shared" si="40"/>
        <v>615.25</v>
      </c>
      <c r="H128" s="60">
        <v>0</v>
      </c>
      <c r="I128" s="60">
        <v>0</v>
      </c>
      <c r="J128" s="60">
        <v>0</v>
      </c>
      <c r="K128" s="60">
        <v>0</v>
      </c>
      <c r="L128" s="60">
        <v>151.94</v>
      </c>
      <c r="M128" s="60">
        <v>151.94</v>
      </c>
      <c r="N128" s="60">
        <v>151.94</v>
      </c>
      <c r="O128" s="60">
        <v>151.94</v>
      </c>
      <c r="P128" s="60">
        <v>151.94</v>
      </c>
      <c r="Q128" s="159">
        <v>151.94</v>
      </c>
      <c r="R128" s="159">
        <v>151.94</v>
      </c>
      <c r="S128" s="60">
        <v>151.94</v>
      </c>
      <c r="T128" s="47">
        <f t="shared" si="41"/>
        <v>1215.5200000000002</v>
      </c>
      <c r="U128" s="60">
        <v>0</v>
      </c>
      <c r="V128" s="60">
        <f t="shared" si="42"/>
        <v>-1215.5200000000002</v>
      </c>
      <c r="W128" s="49">
        <v>0</v>
      </c>
      <c r="X128" s="1"/>
    </row>
    <row r="129" spans="1:24" x14ac:dyDescent="0.25">
      <c r="A129" t="s">
        <v>7</v>
      </c>
      <c r="B129" s="91" t="s">
        <v>1147</v>
      </c>
      <c r="C129" t="s">
        <v>173</v>
      </c>
      <c r="D129" s="47">
        <v>3136.45</v>
      </c>
      <c r="E129" s="47">
        <v>0</v>
      </c>
      <c r="F129" s="47">
        <f t="shared" si="40"/>
        <v>-3136.45</v>
      </c>
      <c r="H129" s="60">
        <v>267</v>
      </c>
      <c r="I129" s="60">
        <v>267</v>
      </c>
      <c r="J129" s="60">
        <v>267</v>
      </c>
      <c r="K129" s="60">
        <v>267</v>
      </c>
      <c r="L129" s="60">
        <v>267</v>
      </c>
      <c r="M129" s="60">
        <v>267</v>
      </c>
      <c r="N129" s="60">
        <v>267</v>
      </c>
      <c r="O129" s="60">
        <v>267</v>
      </c>
      <c r="P129" s="60">
        <v>267</v>
      </c>
      <c r="Q129" s="159">
        <v>267</v>
      </c>
      <c r="R129" s="159">
        <v>267</v>
      </c>
      <c r="S129" s="60">
        <v>267</v>
      </c>
      <c r="T129" s="47">
        <f t="shared" si="41"/>
        <v>3204</v>
      </c>
      <c r="U129" s="60">
        <v>0</v>
      </c>
      <c r="V129" s="60">
        <f t="shared" si="42"/>
        <v>-3204</v>
      </c>
      <c r="W129" s="49">
        <v>0</v>
      </c>
      <c r="X129" s="1"/>
    </row>
    <row r="130" spans="1:24" x14ac:dyDescent="0.25">
      <c r="A130" t="s">
        <v>7</v>
      </c>
      <c r="B130" s="46" t="s">
        <v>175</v>
      </c>
      <c r="C130" t="s">
        <v>176</v>
      </c>
      <c r="D130" s="47">
        <v>685.03</v>
      </c>
      <c r="E130" s="47">
        <v>810.93</v>
      </c>
      <c r="F130" s="47">
        <f t="shared" si="40"/>
        <v>125.89999999999998</v>
      </c>
      <c r="H130" s="60">
        <v>82.48</v>
      </c>
      <c r="I130" s="60">
        <v>82.48</v>
      </c>
      <c r="J130" s="60">
        <v>82.48</v>
      </c>
      <c r="K130" s="60">
        <v>82.48</v>
      </c>
      <c r="L130" s="60">
        <v>82.48</v>
      </c>
      <c r="M130" s="60">
        <v>82.48</v>
      </c>
      <c r="N130" s="60">
        <v>82.48</v>
      </c>
      <c r="O130" s="60">
        <v>82.48</v>
      </c>
      <c r="P130" s="60">
        <v>82.48</v>
      </c>
      <c r="Q130" s="60">
        <v>82.48</v>
      </c>
      <c r="R130" s="159">
        <v>82.48</v>
      </c>
      <c r="S130" s="60">
        <v>82.48</v>
      </c>
      <c r="T130" s="47">
        <f t="shared" si="41"/>
        <v>989.7600000000001</v>
      </c>
      <c r="U130" s="60">
        <v>0</v>
      </c>
      <c r="V130" s="60">
        <f t="shared" si="42"/>
        <v>-989.7600000000001</v>
      </c>
      <c r="W130" s="49">
        <v>0</v>
      </c>
      <c r="X130" s="1"/>
    </row>
    <row r="131" spans="1:24" ht="15.75" thickBot="1" x14ac:dyDescent="0.3">
      <c r="D131" s="70">
        <v>24427.609999999997</v>
      </c>
      <c r="E131" s="70">
        <v>20478.18</v>
      </c>
      <c r="F131" s="70">
        <f>SUM(F125:F130)</f>
        <v>-3949.4299999999989</v>
      </c>
      <c r="G131" s="73"/>
      <c r="H131" s="71">
        <f t="shared" ref="H131:S131" si="43">SUM(H125:H130)</f>
        <v>5046.1799999999994</v>
      </c>
      <c r="I131" s="71">
        <f t="shared" si="43"/>
        <v>3661.51</v>
      </c>
      <c r="J131" s="71">
        <f t="shared" si="43"/>
        <v>3700.5299999999997</v>
      </c>
      <c r="K131" s="71">
        <f t="shared" si="43"/>
        <v>3797.17</v>
      </c>
      <c r="L131" s="71">
        <f t="shared" si="43"/>
        <v>3804.17</v>
      </c>
      <c r="M131" s="71">
        <f t="shared" si="43"/>
        <v>3612.37</v>
      </c>
      <c r="N131" s="71">
        <f t="shared" si="43"/>
        <v>3642.97</v>
      </c>
      <c r="O131" s="71">
        <f t="shared" si="43"/>
        <v>3804.17</v>
      </c>
      <c r="P131" s="71">
        <f t="shared" si="43"/>
        <v>3804.17</v>
      </c>
      <c r="Q131" s="71">
        <f t="shared" si="43"/>
        <v>3610.89</v>
      </c>
      <c r="R131" s="72">
        <f t="shared" si="43"/>
        <v>3707.5299999999997</v>
      </c>
      <c r="S131" s="71">
        <f t="shared" si="43"/>
        <v>3841.15</v>
      </c>
      <c r="T131" s="70">
        <f>SUM(T125:T130)</f>
        <v>46032.810000000005</v>
      </c>
      <c r="U131" s="71">
        <f>SUM(U125:U130)</f>
        <v>17870.71</v>
      </c>
      <c r="V131" s="71">
        <f>SUM(V125:V130)</f>
        <v>-28162.100000000002</v>
      </c>
      <c r="W131" s="66">
        <f>T131/U131</f>
        <v>2.5758803091763007</v>
      </c>
    </row>
    <row r="132" spans="1:24" ht="15.75" thickTop="1" x14ac:dyDescent="0.25">
      <c r="A132" t="s">
        <v>178</v>
      </c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S132" s="60"/>
      <c r="U132" s="60"/>
      <c r="V132" s="60"/>
      <c r="X132" s="1"/>
    </row>
    <row r="133" spans="1:24" x14ac:dyDescent="0.25">
      <c r="A133" t="s">
        <v>7</v>
      </c>
      <c r="B133" s="91" t="s">
        <v>1148</v>
      </c>
      <c r="C133" t="s">
        <v>179</v>
      </c>
      <c r="D133" s="47">
        <v>0</v>
      </c>
      <c r="E133" s="47">
        <v>720</v>
      </c>
      <c r="F133" s="47">
        <f>E133-D133</f>
        <v>720</v>
      </c>
      <c r="H133" s="60">
        <v>0</v>
      </c>
      <c r="I133" s="60">
        <v>155.82</v>
      </c>
      <c r="J133" s="60">
        <v>0</v>
      </c>
      <c r="K133" s="60">
        <v>118.06</v>
      </c>
      <c r="L133" s="60">
        <v>0</v>
      </c>
      <c r="M133" s="60">
        <v>106.28</v>
      </c>
      <c r="N133" s="68">
        <v>0</v>
      </c>
      <c r="O133" s="68">
        <v>0</v>
      </c>
      <c r="P133" s="68">
        <v>114.23</v>
      </c>
      <c r="Q133" s="163">
        <v>103.82</v>
      </c>
      <c r="R133" s="159">
        <v>0</v>
      </c>
      <c r="S133" s="60">
        <v>0</v>
      </c>
      <c r="T133" s="47">
        <f t="shared" ref="T133:T136" si="44">SUM(H133:S133)</f>
        <v>598.21</v>
      </c>
      <c r="U133" s="60">
        <v>720</v>
      </c>
      <c r="V133" s="60">
        <f>U133-T133</f>
        <v>121.78999999999996</v>
      </c>
      <c r="W133" s="49">
        <f>T133/U133</f>
        <v>0.83084722222222229</v>
      </c>
      <c r="X133" s="1"/>
    </row>
    <row r="134" spans="1:24" x14ac:dyDescent="0.25">
      <c r="A134" t="s">
        <v>7</v>
      </c>
      <c r="B134" s="91" t="s">
        <v>1149</v>
      </c>
      <c r="C134" t="s">
        <v>180</v>
      </c>
      <c r="D134" s="47">
        <v>585.37</v>
      </c>
      <c r="E134" s="47">
        <v>1000</v>
      </c>
      <c r="F134" s="47">
        <f>E134-D134</f>
        <v>414.63</v>
      </c>
      <c r="H134" s="60">
        <v>0</v>
      </c>
      <c r="I134" s="60">
        <v>0</v>
      </c>
      <c r="J134" s="60">
        <v>0</v>
      </c>
      <c r="K134" s="60">
        <v>74</v>
      </c>
      <c r="L134" s="60">
        <v>0</v>
      </c>
      <c r="M134" s="60">
        <v>0</v>
      </c>
      <c r="N134" s="68">
        <v>0</v>
      </c>
      <c r="O134" s="68">
        <v>0</v>
      </c>
      <c r="P134" s="68">
        <v>0</v>
      </c>
      <c r="Q134" s="68">
        <v>0</v>
      </c>
      <c r="R134" s="159">
        <v>0</v>
      </c>
      <c r="S134" s="60">
        <v>0</v>
      </c>
      <c r="T134" s="47">
        <f t="shared" si="44"/>
        <v>74</v>
      </c>
      <c r="U134" s="60">
        <v>500</v>
      </c>
      <c r="V134" s="60">
        <f>U134-T134</f>
        <v>426</v>
      </c>
      <c r="W134" s="49">
        <f>T134/U134</f>
        <v>0.14799999999999999</v>
      </c>
      <c r="X134" s="1"/>
    </row>
    <row r="135" spans="1:24" x14ac:dyDescent="0.25">
      <c r="B135" s="91" t="s">
        <v>1281</v>
      </c>
      <c r="C135" t="s">
        <v>182</v>
      </c>
      <c r="H135" s="60"/>
      <c r="I135" s="60"/>
      <c r="J135" s="60"/>
      <c r="K135" s="60"/>
      <c r="L135" s="60"/>
      <c r="M135" s="60"/>
      <c r="N135" s="68"/>
      <c r="O135" s="68"/>
      <c r="P135" s="68"/>
      <c r="Q135" s="68"/>
      <c r="S135" s="60"/>
      <c r="T135" s="47">
        <v>129.59</v>
      </c>
      <c r="U135" s="60">
        <v>0</v>
      </c>
      <c r="V135" s="60">
        <f>U135-T135</f>
        <v>-129.59</v>
      </c>
      <c r="W135" s="49">
        <v>0</v>
      </c>
      <c r="X135" s="1"/>
    </row>
    <row r="136" spans="1:24" x14ac:dyDescent="0.25">
      <c r="A136" t="s">
        <v>7</v>
      </c>
      <c r="B136" s="91" t="s">
        <v>1150</v>
      </c>
      <c r="C136" t="s">
        <v>181</v>
      </c>
      <c r="D136" s="47">
        <v>9306.5300000000007</v>
      </c>
      <c r="E136" s="47">
        <v>2000</v>
      </c>
      <c r="F136" s="47">
        <f>E136-D136</f>
        <v>-7306.5300000000007</v>
      </c>
      <c r="H136" s="60">
        <v>1117.19</v>
      </c>
      <c r="I136" s="60">
        <v>748.91</v>
      </c>
      <c r="J136" s="47">
        <v>125</v>
      </c>
      <c r="K136" s="60">
        <v>347.49</v>
      </c>
      <c r="L136" s="60">
        <v>50.34</v>
      </c>
      <c r="M136" s="60">
        <v>0</v>
      </c>
      <c r="N136" s="68">
        <v>70.489999999999995</v>
      </c>
      <c r="O136" s="68">
        <v>202.3</v>
      </c>
      <c r="P136" s="68">
        <v>178.98</v>
      </c>
      <c r="Q136" s="163">
        <v>113.88</v>
      </c>
      <c r="R136" s="159">
        <v>347.85</v>
      </c>
      <c r="S136" s="60">
        <v>0</v>
      </c>
      <c r="T136" s="47">
        <f t="shared" si="44"/>
        <v>3302.4300000000003</v>
      </c>
      <c r="U136" s="60">
        <v>10000</v>
      </c>
      <c r="V136" s="60">
        <f>U136-T136</f>
        <v>6697.57</v>
      </c>
      <c r="W136" s="49">
        <f>T136/U136</f>
        <v>0.33024300000000001</v>
      </c>
      <c r="X136" s="1"/>
    </row>
    <row r="137" spans="1:24" ht="15.75" thickBot="1" x14ac:dyDescent="0.3">
      <c r="D137" s="70">
        <v>9891.9000000000015</v>
      </c>
      <c r="E137" s="70">
        <v>3720</v>
      </c>
      <c r="F137" s="70">
        <f>SUM(F133:F136)</f>
        <v>-6171.9000000000005</v>
      </c>
      <c r="G137" s="73"/>
      <c r="H137" s="71">
        <f t="shared" ref="H137:S137" si="45">SUM(H133:H136)</f>
        <v>1117.19</v>
      </c>
      <c r="I137" s="71">
        <f t="shared" si="45"/>
        <v>904.73</v>
      </c>
      <c r="J137" s="71">
        <f t="shared" si="45"/>
        <v>125</v>
      </c>
      <c r="K137" s="71">
        <f t="shared" si="45"/>
        <v>539.54999999999995</v>
      </c>
      <c r="L137" s="71">
        <f t="shared" si="45"/>
        <v>50.34</v>
      </c>
      <c r="M137" s="71">
        <f t="shared" si="45"/>
        <v>106.28</v>
      </c>
      <c r="N137" s="80">
        <f t="shared" si="45"/>
        <v>70.489999999999995</v>
      </c>
      <c r="O137" s="80">
        <f t="shared" si="45"/>
        <v>202.3</v>
      </c>
      <c r="P137" s="80">
        <f t="shared" si="45"/>
        <v>293.20999999999998</v>
      </c>
      <c r="Q137" s="80">
        <f t="shared" si="45"/>
        <v>217.7</v>
      </c>
      <c r="R137" s="112">
        <f t="shared" si="45"/>
        <v>347.85</v>
      </c>
      <c r="S137" s="80">
        <f t="shared" si="45"/>
        <v>0</v>
      </c>
      <c r="T137" s="70">
        <f>SUM(T133:T136)</f>
        <v>4104.2300000000005</v>
      </c>
      <c r="U137" s="71">
        <f>SUM(U133:U136)</f>
        <v>11220</v>
      </c>
      <c r="V137" s="71">
        <f>SUM(V133:V136)</f>
        <v>7115.7699999999995</v>
      </c>
      <c r="W137" s="66">
        <f>T137/U137</f>
        <v>0.36579590017825314</v>
      </c>
    </row>
    <row r="138" spans="1:24" ht="15.75" thickTop="1" x14ac:dyDescent="0.25">
      <c r="A138" t="s">
        <v>183</v>
      </c>
      <c r="H138" s="60"/>
      <c r="I138" s="60"/>
      <c r="J138" s="60"/>
      <c r="K138" s="60"/>
      <c r="L138" s="60"/>
      <c r="M138" s="60"/>
      <c r="N138" s="68"/>
      <c r="O138" s="68"/>
      <c r="P138" s="68"/>
      <c r="Q138" s="68"/>
      <c r="R138" s="163"/>
      <c r="S138" s="60"/>
      <c r="U138" s="60"/>
      <c r="V138" s="60"/>
      <c r="X138" s="1"/>
    </row>
    <row r="139" spans="1:24" x14ac:dyDescent="0.25">
      <c r="A139" t="s">
        <v>7</v>
      </c>
      <c r="B139" s="91" t="s">
        <v>1151</v>
      </c>
      <c r="C139" t="s">
        <v>184</v>
      </c>
      <c r="D139" s="47">
        <v>0</v>
      </c>
      <c r="E139" s="47">
        <v>0</v>
      </c>
      <c r="F139" s="47">
        <f>E139-D139</f>
        <v>0</v>
      </c>
      <c r="H139" s="60">
        <v>0</v>
      </c>
      <c r="I139" s="60">
        <v>0</v>
      </c>
      <c r="J139" s="60">
        <v>0</v>
      </c>
      <c r="K139" s="60">
        <v>0</v>
      </c>
      <c r="L139" s="60">
        <v>0</v>
      </c>
      <c r="M139" s="60">
        <v>0</v>
      </c>
      <c r="N139" s="60">
        <v>0</v>
      </c>
      <c r="O139" s="60">
        <v>0</v>
      </c>
      <c r="P139" s="60">
        <v>0</v>
      </c>
      <c r="Q139" s="60">
        <v>0</v>
      </c>
      <c r="R139" s="159">
        <v>0</v>
      </c>
      <c r="S139" s="60">
        <v>0</v>
      </c>
      <c r="T139" s="47">
        <f t="shared" ref="T139:T141" si="46">SUM(H139:S139)</f>
        <v>0</v>
      </c>
      <c r="U139" s="60">
        <v>0</v>
      </c>
      <c r="V139" s="60">
        <f>U139-T139</f>
        <v>0</v>
      </c>
      <c r="W139" s="49">
        <v>0</v>
      </c>
      <c r="X139" s="1"/>
    </row>
    <row r="140" spans="1:24" x14ac:dyDescent="0.25">
      <c r="A140" t="s">
        <v>7</v>
      </c>
      <c r="B140" s="91" t="s">
        <v>1152</v>
      </c>
      <c r="C140" t="s">
        <v>185</v>
      </c>
      <c r="D140" s="47">
        <v>13344.19</v>
      </c>
      <c r="E140" s="47">
        <v>0</v>
      </c>
      <c r="F140" s="47">
        <f>E140-D140</f>
        <v>-13344.19</v>
      </c>
      <c r="H140" s="60">
        <v>0</v>
      </c>
      <c r="I140" s="60">
        <v>0</v>
      </c>
      <c r="J140" s="60">
        <v>0</v>
      </c>
      <c r="K140" s="60">
        <v>0</v>
      </c>
      <c r="L140" s="60">
        <v>0</v>
      </c>
      <c r="M140" s="60">
        <v>0</v>
      </c>
      <c r="N140" s="60">
        <v>0</v>
      </c>
      <c r="O140" s="60">
        <v>0</v>
      </c>
      <c r="P140" s="60">
        <v>0</v>
      </c>
      <c r="Q140" s="60">
        <v>0</v>
      </c>
      <c r="R140" s="159">
        <v>0</v>
      </c>
      <c r="S140" s="60">
        <v>0</v>
      </c>
      <c r="T140" s="47">
        <f t="shared" si="46"/>
        <v>0</v>
      </c>
      <c r="U140" s="60">
        <v>0</v>
      </c>
      <c r="V140" s="60">
        <f>U140-T140</f>
        <v>0</v>
      </c>
      <c r="W140" s="49">
        <v>0</v>
      </c>
      <c r="X140" s="1"/>
    </row>
    <row r="141" spans="1:24" x14ac:dyDescent="0.25">
      <c r="A141" t="s">
        <v>7</v>
      </c>
      <c r="B141" s="91" t="s">
        <v>1153</v>
      </c>
      <c r="C141" t="s">
        <v>186</v>
      </c>
      <c r="D141" s="47">
        <v>145.16999999999999</v>
      </c>
      <c r="E141" s="47">
        <v>0</v>
      </c>
      <c r="F141" s="47">
        <f>E141-D141</f>
        <v>-145.16999999999999</v>
      </c>
      <c r="H141" s="60">
        <v>0</v>
      </c>
      <c r="I141" s="60">
        <v>0</v>
      </c>
      <c r="J141" s="60">
        <v>0</v>
      </c>
      <c r="K141" s="60">
        <v>0</v>
      </c>
      <c r="L141" s="60">
        <v>0</v>
      </c>
      <c r="M141" s="60">
        <v>0</v>
      </c>
      <c r="N141" s="60">
        <v>0</v>
      </c>
      <c r="O141" s="60">
        <v>0</v>
      </c>
      <c r="P141" s="60">
        <v>0</v>
      </c>
      <c r="Q141" s="60">
        <v>0</v>
      </c>
      <c r="R141" s="159">
        <v>0</v>
      </c>
      <c r="S141" s="60">
        <v>0</v>
      </c>
      <c r="T141" s="47">
        <f t="shared" si="46"/>
        <v>0</v>
      </c>
      <c r="U141" s="60">
        <v>0</v>
      </c>
      <c r="V141" s="60">
        <f>U141-T141</f>
        <v>0</v>
      </c>
      <c r="W141" s="49">
        <v>0</v>
      </c>
    </row>
    <row r="142" spans="1:24" ht="15.75" thickBot="1" x14ac:dyDescent="0.3">
      <c r="D142" s="70">
        <v>13489.36</v>
      </c>
      <c r="E142" s="70">
        <v>0</v>
      </c>
      <c r="F142" s="70">
        <f>SUM(F139:F141)</f>
        <v>-13489.36</v>
      </c>
      <c r="G142" s="73"/>
      <c r="H142" s="71">
        <f t="shared" ref="H142:S142" si="47">SUM(H139:H141)</f>
        <v>0</v>
      </c>
      <c r="I142" s="71">
        <f t="shared" si="47"/>
        <v>0</v>
      </c>
      <c r="J142" s="71">
        <f t="shared" si="47"/>
        <v>0</v>
      </c>
      <c r="K142" s="71">
        <f t="shared" si="47"/>
        <v>0</v>
      </c>
      <c r="L142" s="71">
        <f t="shared" si="47"/>
        <v>0</v>
      </c>
      <c r="M142" s="71">
        <f t="shared" si="47"/>
        <v>0</v>
      </c>
      <c r="N142" s="71">
        <f t="shared" si="47"/>
        <v>0</v>
      </c>
      <c r="O142" s="71">
        <f t="shared" si="47"/>
        <v>0</v>
      </c>
      <c r="P142" s="71">
        <f t="shared" si="47"/>
        <v>0</v>
      </c>
      <c r="Q142" s="71">
        <f t="shared" si="47"/>
        <v>0</v>
      </c>
      <c r="R142" s="72">
        <f t="shared" si="47"/>
        <v>0</v>
      </c>
      <c r="S142" s="71">
        <f t="shared" si="47"/>
        <v>0</v>
      </c>
      <c r="T142" s="70">
        <f>SUM(T139:T141)</f>
        <v>0</v>
      </c>
      <c r="U142" s="71">
        <f>SUM(U139:U141)</f>
        <v>0</v>
      </c>
      <c r="V142" s="71">
        <f>SUM(V139:V141)</f>
        <v>0</v>
      </c>
      <c r="W142" s="66">
        <v>0</v>
      </c>
    </row>
    <row r="143" spans="1:24" ht="15.75" thickTop="1" x14ac:dyDescent="0.25">
      <c r="A143" t="s">
        <v>187</v>
      </c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S143" s="60"/>
      <c r="U143" s="60"/>
      <c r="V143" s="60"/>
      <c r="X143" s="1"/>
    </row>
    <row r="144" spans="1:24" x14ac:dyDescent="0.25">
      <c r="A144" t="s">
        <v>7</v>
      </c>
      <c r="B144" s="91" t="s">
        <v>1154</v>
      </c>
      <c r="C144" t="s">
        <v>188</v>
      </c>
      <c r="D144" s="47">
        <v>3815.04</v>
      </c>
      <c r="E144" s="47">
        <v>8500</v>
      </c>
      <c r="F144" s="47">
        <f>E144-D144</f>
        <v>4684.96</v>
      </c>
      <c r="H144" s="60">
        <v>0</v>
      </c>
      <c r="I144" s="60">
        <v>0</v>
      </c>
      <c r="J144" s="60">
        <v>0</v>
      </c>
      <c r="K144" s="60">
        <v>0</v>
      </c>
      <c r="L144" s="60">
        <v>0</v>
      </c>
      <c r="M144" s="60">
        <v>0</v>
      </c>
      <c r="N144" s="60">
        <v>0</v>
      </c>
      <c r="O144" s="60">
        <v>0</v>
      </c>
      <c r="P144" s="60">
        <v>0</v>
      </c>
      <c r="Q144" s="60"/>
      <c r="R144" s="159">
        <v>0</v>
      </c>
      <c r="S144" s="60"/>
      <c r="T144" s="47">
        <v>0</v>
      </c>
      <c r="U144" s="60">
        <v>0</v>
      </c>
      <c r="V144" s="60">
        <v>0</v>
      </c>
      <c r="W144" s="49">
        <v>0</v>
      </c>
      <c r="X144" s="1"/>
    </row>
    <row r="145" spans="1:24" ht="15.75" thickBot="1" x14ac:dyDescent="0.3">
      <c r="D145" s="70">
        <v>3815.04</v>
      </c>
      <c r="E145" s="70">
        <v>8500</v>
      </c>
      <c r="F145" s="70">
        <f>SUM(F144)</f>
        <v>4684.96</v>
      </c>
      <c r="G145" s="73"/>
      <c r="H145" s="71">
        <f t="shared" ref="H145:R145" si="48">SUM(H144:H144)</f>
        <v>0</v>
      </c>
      <c r="I145" s="71">
        <f t="shared" si="48"/>
        <v>0</v>
      </c>
      <c r="J145" s="71">
        <f t="shared" si="48"/>
        <v>0</v>
      </c>
      <c r="K145" s="71">
        <f t="shared" si="48"/>
        <v>0</v>
      </c>
      <c r="L145" s="71">
        <f t="shared" si="48"/>
        <v>0</v>
      </c>
      <c r="M145" s="71">
        <f t="shared" si="48"/>
        <v>0</v>
      </c>
      <c r="N145" s="71">
        <f t="shared" si="48"/>
        <v>0</v>
      </c>
      <c r="O145" s="71">
        <f t="shared" si="48"/>
        <v>0</v>
      </c>
      <c r="P145" s="71">
        <f t="shared" si="48"/>
        <v>0</v>
      </c>
      <c r="Q145" s="71">
        <f t="shared" si="48"/>
        <v>0</v>
      </c>
      <c r="R145" s="72">
        <f t="shared" si="48"/>
        <v>0</v>
      </c>
      <c r="S145" s="71">
        <v>0</v>
      </c>
      <c r="T145" s="70">
        <v>0</v>
      </c>
      <c r="U145" s="71">
        <v>0</v>
      </c>
      <c r="V145" s="71">
        <v>0</v>
      </c>
      <c r="W145" s="66">
        <v>0</v>
      </c>
    </row>
    <row r="146" spans="1:24" ht="15.75" thickTop="1" x14ac:dyDescent="0.25"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162"/>
      <c r="S146" s="78"/>
      <c r="T146" s="76">
        <v>0</v>
      </c>
      <c r="U146" s="78">
        <v>0</v>
      </c>
      <c r="V146" s="78">
        <v>0</v>
      </c>
      <c r="W146" s="79">
        <v>0</v>
      </c>
    </row>
    <row r="147" spans="1:24" s="92" customFormat="1" ht="17.25" x14ac:dyDescent="0.3">
      <c r="B147" s="83"/>
      <c r="C147" s="93" t="s">
        <v>1155</v>
      </c>
      <c r="D147" s="94">
        <v>942033.45</v>
      </c>
      <c r="E147" s="95">
        <f t="shared" ref="E147:S147" si="49">E145+E142+E137+E131+E123+E107</f>
        <v>682724.25</v>
      </c>
      <c r="F147" s="95">
        <f t="shared" si="49"/>
        <v>-259309.19999999998</v>
      </c>
      <c r="G147" s="96"/>
      <c r="H147" s="95">
        <f t="shared" si="49"/>
        <v>42544.729999999996</v>
      </c>
      <c r="I147" s="95">
        <f>I145+I142+I137+I131+I123+I107</f>
        <v>58921.43</v>
      </c>
      <c r="J147" s="95">
        <f t="shared" si="49"/>
        <v>29585.129999999997</v>
      </c>
      <c r="K147" s="95">
        <f t="shared" si="49"/>
        <v>47396.810000000005</v>
      </c>
      <c r="L147" s="95">
        <f>L145+L142+L137+L131+L123+L107</f>
        <v>85399.19</v>
      </c>
      <c r="M147" s="95">
        <f t="shared" si="49"/>
        <v>27389.25</v>
      </c>
      <c r="N147" s="95">
        <f t="shared" si="49"/>
        <v>38929.899999999994</v>
      </c>
      <c r="O147" s="95">
        <f t="shared" si="49"/>
        <v>94407.16</v>
      </c>
      <c r="P147" s="95">
        <f t="shared" si="49"/>
        <v>57831.53</v>
      </c>
      <c r="Q147" s="95">
        <f t="shared" si="49"/>
        <v>49758.39</v>
      </c>
      <c r="R147" s="166">
        <f t="shared" si="49"/>
        <v>41447.32</v>
      </c>
      <c r="S147" s="167">
        <f t="shared" si="49"/>
        <v>46742.049999999996</v>
      </c>
      <c r="T147" s="170">
        <f>T145+T142+T137+T131+T123+T107</f>
        <v>622403.15999999992</v>
      </c>
      <c r="U147" s="95">
        <f>U145+U142+U137+U131+U123+U107</f>
        <v>683374.07000000007</v>
      </c>
      <c r="V147" s="95">
        <f>V145+V142+V137+V131+V123+V107</f>
        <v>60970.91000000004</v>
      </c>
      <c r="W147" s="97">
        <f>T147/U147</f>
        <v>0.91077959689047006</v>
      </c>
    </row>
    <row r="148" spans="1:24" s="92" customFormat="1" ht="17.25" x14ac:dyDescent="0.3">
      <c r="B148" s="83"/>
      <c r="C148" s="93"/>
      <c r="D148" s="98"/>
      <c r="E148" s="98"/>
      <c r="F148" s="98"/>
      <c r="G148" s="99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64"/>
      <c r="S148" s="95"/>
      <c r="T148" s="94"/>
      <c r="U148" s="95"/>
      <c r="V148" s="95"/>
      <c r="W148" s="97"/>
    </row>
    <row r="149" spans="1:24" ht="15.75" thickBot="1" x14ac:dyDescent="0.3"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S149" s="60"/>
      <c r="U149" s="60"/>
      <c r="V149" s="60"/>
    </row>
    <row r="150" spans="1:24" ht="15.75" thickBot="1" x14ac:dyDescent="0.3">
      <c r="A150" s="67" t="s">
        <v>189</v>
      </c>
      <c r="H150" s="224" t="s">
        <v>1104</v>
      </c>
      <c r="I150" s="225"/>
      <c r="J150" s="225"/>
      <c r="K150" s="225"/>
      <c r="L150" s="225"/>
      <c r="M150" s="225"/>
      <c r="N150" s="225"/>
      <c r="O150" s="225"/>
      <c r="P150" s="225"/>
      <c r="Q150" s="225"/>
      <c r="R150" s="225"/>
      <c r="S150" s="225"/>
      <c r="T150" s="226"/>
      <c r="U150" s="60"/>
      <c r="V150" s="89" t="s">
        <v>1105</v>
      </c>
    </row>
    <row r="151" spans="1:24" x14ac:dyDescent="0.25">
      <c r="A151" t="s">
        <v>142</v>
      </c>
      <c r="D151" s="51" t="s">
        <v>1106</v>
      </c>
      <c r="E151" s="52" t="s">
        <v>1107</v>
      </c>
      <c r="F151" s="52"/>
      <c r="H151" s="53" t="str">
        <f>H102</f>
        <v>MAY-19</v>
      </c>
      <c r="I151" s="53" t="str">
        <f t="shared" ref="I151:U151" si="50">I102</f>
        <v>JUN-19</v>
      </c>
      <c r="J151" s="53" t="str">
        <f t="shared" si="50"/>
        <v>JUL-19</v>
      </c>
      <c r="K151" s="53" t="str">
        <f t="shared" si="50"/>
        <v>AUG-19</v>
      </c>
      <c r="L151" s="53" t="str">
        <f t="shared" si="50"/>
        <v>SEP-19</v>
      </c>
      <c r="M151" s="53" t="str">
        <f t="shared" si="50"/>
        <v>OCT-19</v>
      </c>
      <c r="N151" s="53" t="str">
        <f t="shared" si="50"/>
        <v>NOV-19</v>
      </c>
      <c r="O151" s="53" t="str">
        <f t="shared" si="50"/>
        <v>DEC-19</v>
      </c>
      <c r="P151" s="53" t="str">
        <f t="shared" si="50"/>
        <v>JAN-20</v>
      </c>
      <c r="Q151" s="53" t="str">
        <f t="shared" si="50"/>
        <v>FEB-20</v>
      </c>
      <c r="R151" s="53" t="str">
        <f t="shared" si="50"/>
        <v>MAR-20</v>
      </c>
      <c r="S151" s="53" t="str">
        <f t="shared" si="50"/>
        <v>APR-20</v>
      </c>
      <c r="T151" s="53" t="str">
        <f t="shared" si="50"/>
        <v>YEAR TO DATE</v>
      </c>
      <c r="U151" s="53" t="str">
        <f t="shared" si="50"/>
        <v>FY 2020 BUDGET</v>
      </c>
      <c r="V151" s="90" t="s">
        <v>1110</v>
      </c>
      <c r="W151" s="55" t="s">
        <v>1111</v>
      </c>
      <c r="X151" s="1"/>
    </row>
    <row r="152" spans="1:24" x14ac:dyDescent="0.25">
      <c r="A152" t="s">
        <v>7</v>
      </c>
      <c r="B152" s="91" t="s">
        <v>1156</v>
      </c>
      <c r="C152" t="s">
        <v>189</v>
      </c>
      <c r="D152" s="47">
        <v>12000</v>
      </c>
      <c r="E152" s="47">
        <v>12000</v>
      </c>
      <c r="F152" s="47">
        <f>E152-D152</f>
        <v>0</v>
      </c>
      <c r="H152" s="60">
        <v>1000</v>
      </c>
      <c r="I152" s="60">
        <v>1000</v>
      </c>
      <c r="J152" s="60">
        <v>1000</v>
      </c>
      <c r="K152" s="60">
        <v>1000</v>
      </c>
      <c r="L152" s="60">
        <v>1000</v>
      </c>
      <c r="M152" s="60">
        <v>1000</v>
      </c>
      <c r="N152" s="60">
        <v>1000</v>
      </c>
      <c r="O152" s="60">
        <v>1000</v>
      </c>
      <c r="P152" s="60">
        <v>1000</v>
      </c>
      <c r="Q152" s="60">
        <v>1000</v>
      </c>
      <c r="R152" s="60">
        <v>1000</v>
      </c>
      <c r="S152" s="60">
        <v>1000</v>
      </c>
      <c r="T152" s="47">
        <f t="shared" ref="T152" si="51">SUM(H152:S152)</f>
        <v>12000</v>
      </c>
      <c r="U152" s="60">
        <v>12000</v>
      </c>
      <c r="V152" s="60">
        <f>U152-T152</f>
        <v>0</v>
      </c>
      <c r="W152" s="49">
        <f>T152/U152</f>
        <v>1</v>
      </c>
      <c r="X152" s="1"/>
    </row>
    <row r="153" spans="1:24" ht="15.75" thickBot="1" x14ac:dyDescent="0.3">
      <c r="D153" s="70">
        <v>23450</v>
      </c>
      <c r="E153" s="70">
        <v>27600</v>
      </c>
      <c r="F153" s="70">
        <f>SUM(F152:F152)</f>
        <v>0</v>
      </c>
      <c r="G153" s="73"/>
      <c r="H153" s="71">
        <f t="shared" ref="H153:V153" si="52">SUM(H152:H152)</f>
        <v>1000</v>
      </c>
      <c r="I153" s="71">
        <f t="shared" si="52"/>
        <v>1000</v>
      </c>
      <c r="J153" s="71">
        <f t="shared" si="52"/>
        <v>1000</v>
      </c>
      <c r="K153" s="71">
        <f t="shared" si="52"/>
        <v>1000</v>
      </c>
      <c r="L153" s="71">
        <f t="shared" si="52"/>
        <v>1000</v>
      </c>
      <c r="M153" s="71">
        <f t="shared" si="52"/>
        <v>1000</v>
      </c>
      <c r="N153" s="71">
        <f t="shared" si="52"/>
        <v>1000</v>
      </c>
      <c r="O153" s="71">
        <f t="shared" si="52"/>
        <v>1000</v>
      </c>
      <c r="P153" s="71">
        <f t="shared" si="52"/>
        <v>1000</v>
      </c>
      <c r="Q153" s="71">
        <f t="shared" si="52"/>
        <v>1000</v>
      </c>
      <c r="R153" s="71">
        <f t="shared" si="52"/>
        <v>1000</v>
      </c>
      <c r="S153" s="71">
        <f t="shared" si="52"/>
        <v>1000</v>
      </c>
      <c r="T153" s="70">
        <f t="shared" si="52"/>
        <v>12000</v>
      </c>
      <c r="U153" s="71">
        <f t="shared" si="52"/>
        <v>12000</v>
      </c>
      <c r="V153" s="71">
        <f t="shared" si="52"/>
        <v>0</v>
      </c>
      <c r="W153" s="66">
        <f>T153/U153</f>
        <v>1</v>
      </c>
    </row>
    <row r="154" spans="1:24" ht="15.75" thickTop="1" x14ac:dyDescent="0.25">
      <c r="A154" t="s">
        <v>147</v>
      </c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S154" s="60"/>
      <c r="U154" s="60"/>
      <c r="V154" s="60"/>
      <c r="X154" s="1"/>
    </row>
    <row r="155" spans="1:24" x14ac:dyDescent="0.25">
      <c r="A155" s="100"/>
      <c r="B155" s="91" t="s">
        <v>1157</v>
      </c>
      <c r="C155" t="s">
        <v>196</v>
      </c>
      <c r="D155" s="47">
        <v>4192.5</v>
      </c>
      <c r="E155" s="47">
        <v>23320.31</v>
      </c>
      <c r="F155" s="47">
        <f>E155-D155</f>
        <v>19127.810000000001</v>
      </c>
      <c r="H155" s="60">
        <v>0</v>
      </c>
      <c r="I155" s="60">
        <v>1121.25</v>
      </c>
      <c r="J155" s="60">
        <v>0</v>
      </c>
      <c r="K155" s="60">
        <v>780</v>
      </c>
      <c r="L155" s="60">
        <v>243.75</v>
      </c>
      <c r="M155" s="60">
        <v>0</v>
      </c>
      <c r="N155" s="60">
        <v>195</v>
      </c>
      <c r="O155" s="60">
        <v>2925</v>
      </c>
      <c r="P155" s="60">
        <v>731.25</v>
      </c>
      <c r="Q155" s="60">
        <v>487.5</v>
      </c>
      <c r="R155" s="159">
        <v>1316.25</v>
      </c>
      <c r="S155" s="60">
        <v>341.25</v>
      </c>
      <c r="T155" s="47">
        <f t="shared" ref="T155:T165" si="53">SUM(H155:S155)</f>
        <v>8141.25</v>
      </c>
      <c r="U155" s="60">
        <v>20000</v>
      </c>
      <c r="V155" s="60">
        <f t="shared" ref="V155:V165" si="54">U155-T155</f>
        <v>11858.75</v>
      </c>
      <c r="W155" s="49">
        <v>0</v>
      </c>
      <c r="X155" s="1"/>
    </row>
    <row r="156" spans="1:24" x14ac:dyDescent="0.25">
      <c r="A156" s="100"/>
      <c r="B156" s="91" t="s">
        <v>1158</v>
      </c>
      <c r="C156" t="s">
        <v>150</v>
      </c>
      <c r="D156" s="47">
        <v>1086.53</v>
      </c>
      <c r="E156" s="47">
        <v>220</v>
      </c>
      <c r="F156" s="47">
        <f t="shared" ref="F156:F165" si="55">E156-D156</f>
        <v>-866.53</v>
      </c>
      <c r="H156" s="60">
        <v>73.989999999999995</v>
      </c>
      <c r="I156" s="60">
        <v>82.09</v>
      </c>
      <c r="J156" s="60">
        <v>82.6</v>
      </c>
      <c r="K156" s="60">
        <v>82.6</v>
      </c>
      <c r="L156" s="60">
        <v>82.6</v>
      </c>
      <c r="M156" s="60">
        <v>82.19</v>
      </c>
      <c r="N156" s="60">
        <v>82.19</v>
      </c>
      <c r="O156" s="60">
        <v>82.19</v>
      </c>
      <c r="P156" s="60">
        <v>81.89</v>
      </c>
      <c r="Q156" s="60">
        <v>81.89</v>
      </c>
      <c r="R156" s="159">
        <v>81.89</v>
      </c>
      <c r="S156" s="60">
        <v>81.739999999999995</v>
      </c>
      <c r="T156" s="47">
        <f t="shared" si="53"/>
        <v>977.86</v>
      </c>
      <c r="U156" s="60">
        <v>1100</v>
      </c>
      <c r="V156" s="60">
        <f t="shared" si="54"/>
        <v>122.13999999999999</v>
      </c>
      <c r="W156" s="49">
        <f>T156/U156</f>
        <v>0.8889636363636364</v>
      </c>
      <c r="X156" s="1"/>
    </row>
    <row r="157" spans="1:24" x14ac:dyDescent="0.25">
      <c r="A157" s="100"/>
      <c r="B157" s="91" t="s">
        <v>1159</v>
      </c>
      <c r="C157" t="s">
        <v>197</v>
      </c>
      <c r="D157" s="47">
        <v>14201.24</v>
      </c>
      <c r="E157" s="47">
        <v>6939.65</v>
      </c>
      <c r="F157" s="47">
        <f t="shared" si="55"/>
        <v>-7261.59</v>
      </c>
      <c r="H157" s="60">
        <v>0</v>
      </c>
      <c r="I157" s="60">
        <v>0</v>
      </c>
      <c r="J157" s="60">
        <v>0</v>
      </c>
      <c r="K157" s="60">
        <v>0</v>
      </c>
      <c r="L157" s="60">
        <v>6541.37</v>
      </c>
      <c r="M157" s="60">
        <v>0</v>
      </c>
      <c r="N157" s="60">
        <v>0</v>
      </c>
      <c r="O157" s="60">
        <v>7457.12</v>
      </c>
      <c r="P157" s="60">
        <v>0</v>
      </c>
      <c r="Q157" s="60">
        <v>0</v>
      </c>
      <c r="R157" s="159">
        <v>0</v>
      </c>
      <c r="S157" s="60">
        <v>0</v>
      </c>
      <c r="T157" s="47">
        <f t="shared" si="53"/>
        <v>13998.49</v>
      </c>
      <c r="U157" s="60">
        <v>12200</v>
      </c>
      <c r="V157" s="60">
        <f t="shared" si="54"/>
        <v>-1798.4899999999998</v>
      </c>
      <c r="W157" s="49">
        <f>T157/U157</f>
        <v>1.147417213114754</v>
      </c>
      <c r="X157" s="1"/>
    </row>
    <row r="158" spans="1:24" x14ac:dyDescent="0.25">
      <c r="A158" s="100"/>
      <c r="B158" s="91" t="s">
        <v>1160</v>
      </c>
      <c r="C158" t="s">
        <v>198</v>
      </c>
      <c r="D158" s="47">
        <v>1284.76</v>
      </c>
      <c r="E158" s="47">
        <v>1013.37</v>
      </c>
      <c r="F158" s="47">
        <f t="shared" si="55"/>
        <v>-271.39</v>
      </c>
      <c r="H158" s="60">
        <v>0</v>
      </c>
      <c r="I158" s="60">
        <v>0</v>
      </c>
      <c r="J158" s="60">
        <v>0</v>
      </c>
      <c r="K158" s="60">
        <v>0</v>
      </c>
      <c r="L158" s="60">
        <v>418.24</v>
      </c>
      <c r="M158" s="60">
        <v>0</v>
      </c>
      <c r="N158" s="60">
        <v>0</v>
      </c>
      <c r="O158" s="60">
        <v>419.94</v>
      </c>
      <c r="P158" s="60">
        <v>0</v>
      </c>
      <c r="Q158" s="60">
        <v>0</v>
      </c>
      <c r="R158" s="159">
        <v>0</v>
      </c>
      <c r="S158" s="60">
        <v>0</v>
      </c>
      <c r="T158" s="47">
        <f t="shared" si="53"/>
        <v>838.18000000000006</v>
      </c>
      <c r="U158" s="60">
        <v>930</v>
      </c>
      <c r="V158" s="60">
        <f t="shared" si="54"/>
        <v>91.819999999999936</v>
      </c>
      <c r="W158" s="49">
        <f>T158/U158</f>
        <v>0.90126881720430119</v>
      </c>
      <c r="X158" s="1"/>
    </row>
    <row r="159" spans="1:24" x14ac:dyDescent="0.25">
      <c r="A159" s="100"/>
      <c r="B159" s="91" t="s">
        <v>1254</v>
      </c>
      <c r="C159" t="s">
        <v>164</v>
      </c>
      <c r="D159" s="47">
        <v>104</v>
      </c>
      <c r="E159" s="47">
        <v>0</v>
      </c>
      <c r="F159" s="47">
        <f t="shared" si="55"/>
        <v>-104</v>
      </c>
      <c r="H159" s="60">
        <v>0</v>
      </c>
      <c r="I159" s="60">
        <v>0</v>
      </c>
      <c r="J159" s="60">
        <v>0</v>
      </c>
      <c r="K159" s="60">
        <v>0</v>
      </c>
      <c r="L159" s="60">
        <v>0</v>
      </c>
      <c r="M159" s="60">
        <v>0</v>
      </c>
      <c r="N159" s="60">
        <v>0</v>
      </c>
      <c r="O159" s="60">
        <v>0</v>
      </c>
      <c r="P159" s="60">
        <v>0</v>
      </c>
      <c r="Q159" s="60">
        <v>0</v>
      </c>
      <c r="R159" s="159">
        <v>0</v>
      </c>
      <c r="S159" s="60">
        <v>0</v>
      </c>
      <c r="T159" s="47">
        <f t="shared" si="53"/>
        <v>0</v>
      </c>
      <c r="U159" s="60">
        <v>700</v>
      </c>
      <c r="V159" s="60">
        <f t="shared" si="54"/>
        <v>700</v>
      </c>
      <c r="W159" s="49">
        <v>0</v>
      </c>
      <c r="X159" s="1"/>
    </row>
    <row r="160" spans="1:24" x14ac:dyDescent="0.25">
      <c r="A160" s="100"/>
      <c r="B160" s="91" t="s">
        <v>1161</v>
      </c>
      <c r="C160" t="s">
        <v>200</v>
      </c>
      <c r="D160" s="47">
        <v>375</v>
      </c>
      <c r="E160" s="47">
        <v>2500</v>
      </c>
      <c r="F160" s="47">
        <f t="shared" si="55"/>
        <v>2125</v>
      </c>
      <c r="H160" s="60">
        <v>0</v>
      </c>
      <c r="I160" s="60">
        <v>0</v>
      </c>
      <c r="J160" s="60">
        <v>0</v>
      </c>
      <c r="K160" s="60">
        <v>0</v>
      </c>
      <c r="L160" s="60">
        <v>0</v>
      </c>
      <c r="M160" s="60">
        <v>0</v>
      </c>
      <c r="N160" s="60">
        <v>0</v>
      </c>
      <c r="O160" s="60">
        <v>0</v>
      </c>
      <c r="P160" s="60">
        <v>55</v>
      </c>
      <c r="Q160" s="60">
        <v>0</v>
      </c>
      <c r="R160" s="159">
        <v>25</v>
      </c>
      <c r="S160" s="60">
        <v>0</v>
      </c>
      <c r="T160" s="47">
        <f t="shared" si="53"/>
        <v>80</v>
      </c>
      <c r="U160" s="60">
        <v>2500</v>
      </c>
      <c r="V160" s="60">
        <f t="shared" si="54"/>
        <v>2420</v>
      </c>
      <c r="W160" s="49">
        <f>T160/U160</f>
        <v>3.2000000000000001E-2</v>
      </c>
      <c r="X160" s="1"/>
    </row>
    <row r="161" spans="1:24" x14ac:dyDescent="0.25">
      <c r="A161" s="100"/>
      <c r="B161" s="91" t="s">
        <v>1162</v>
      </c>
      <c r="C161" t="s">
        <v>159</v>
      </c>
      <c r="D161" s="47">
        <v>0</v>
      </c>
      <c r="E161" s="47">
        <v>0</v>
      </c>
      <c r="F161" s="47">
        <f t="shared" si="55"/>
        <v>0</v>
      </c>
      <c r="H161" s="60">
        <v>0</v>
      </c>
      <c r="I161" s="60">
        <v>0</v>
      </c>
      <c r="J161" s="60">
        <v>0</v>
      </c>
      <c r="K161" s="60">
        <v>0</v>
      </c>
      <c r="L161" s="60">
        <v>0</v>
      </c>
      <c r="M161" s="60">
        <v>0</v>
      </c>
      <c r="N161" s="60">
        <v>222.72</v>
      </c>
      <c r="O161" s="60">
        <v>0</v>
      </c>
      <c r="P161" s="60">
        <v>0</v>
      </c>
      <c r="Q161" s="60">
        <v>0</v>
      </c>
      <c r="R161" s="159">
        <v>0</v>
      </c>
      <c r="S161" s="60">
        <v>0</v>
      </c>
      <c r="T161" s="47">
        <f t="shared" si="53"/>
        <v>222.72</v>
      </c>
      <c r="U161" s="60">
        <v>1000</v>
      </c>
      <c r="V161" s="60">
        <f t="shared" si="54"/>
        <v>777.28</v>
      </c>
      <c r="W161" s="49">
        <v>0</v>
      </c>
      <c r="X161" s="1"/>
    </row>
    <row r="162" spans="1:24" x14ac:dyDescent="0.25">
      <c r="A162" s="100"/>
      <c r="B162" s="91" t="s">
        <v>1163</v>
      </c>
      <c r="C162" t="s">
        <v>162</v>
      </c>
      <c r="D162" s="47">
        <v>0</v>
      </c>
      <c r="E162" s="47">
        <v>3500</v>
      </c>
      <c r="F162" s="47">
        <f t="shared" si="55"/>
        <v>3500</v>
      </c>
      <c r="H162" s="60">
        <v>0</v>
      </c>
      <c r="I162" s="60">
        <v>0</v>
      </c>
      <c r="J162" s="60">
        <v>0</v>
      </c>
      <c r="K162" s="60">
        <v>0</v>
      </c>
      <c r="L162" s="60">
        <v>0</v>
      </c>
      <c r="M162" s="60">
        <v>0</v>
      </c>
      <c r="N162" s="60">
        <v>0</v>
      </c>
      <c r="O162" s="60">
        <v>0</v>
      </c>
      <c r="P162" s="60">
        <v>0</v>
      </c>
      <c r="Q162" s="60">
        <v>0</v>
      </c>
      <c r="R162" s="159">
        <v>0</v>
      </c>
      <c r="S162" s="60">
        <v>0</v>
      </c>
      <c r="T162" s="47">
        <f t="shared" si="53"/>
        <v>0</v>
      </c>
      <c r="U162" s="60">
        <v>2500</v>
      </c>
      <c r="V162" s="60">
        <f t="shared" si="54"/>
        <v>2500</v>
      </c>
      <c r="W162" s="49">
        <f>T162/U162</f>
        <v>0</v>
      </c>
      <c r="X162" s="1"/>
    </row>
    <row r="163" spans="1:24" x14ac:dyDescent="0.25">
      <c r="A163" s="100"/>
      <c r="B163" s="91" t="s">
        <v>1164</v>
      </c>
      <c r="C163" t="s">
        <v>163</v>
      </c>
      <c r="D163" s="47">
        <v>505.13</v>
      </c>
      <c r="E163" s="47">
        <v>775</v>
      </c>
      <c r="F163" s="47">
        <f t="shared" si="55"/>
        <v>269.87</v>
      </c>
      <c r="H163" s="60">
        <v>0</v>
      </c>
      <c r="I163" s="60">
        <v>0</v>
      </c>
      <c r="J163" s="60">
        <v>0</v>
      </c>
      <c r="K163" s="60">
        <v>20</v>
      </c>
      <c r="L163" s="60">
        <v>0</v>
      </c>
      <c r="M163" s="60">
        <v>0</v>
      </c>
      <c r="N163" s="60">
        <v>55</v>
      </c>
      <c r="O163" s="60">
        <v>0</v>
      </c>
      <c r="P163" s="60">
        <v>0</v>
      </c>
      <c r="Q163" s="60">
        <v>0</v>
      </c>
      <c r="R163" s="159">
        <v>0</v>
      </c>
      <c r="S163" s="60">
        <v>0</v>
      </c>
      <c r="T163" s="47">
        <f t="shared" si="53"/>
        <v>75</v>
      </c>
      <c r="U163" s="60">
        <v>500</v>
      </c>
      <c r="V163" s="60">
        <f t="shared" si="54"/>
        <v>425</v>
      </c>
      <c r="W163" s="49">
        <f>T163/U163</f>
        <v>0.15</v>
      </c>
      <c r="X163" s="1"/>
    </row>
    <row r="164" spans="1:24" x14ac:dyDescent="0.25">
      <c r="A164" t="s">
        <v>7</v>
      </c>
      <c r="B164" s="46" t="s">
        <v>201</v>
      </c>
      <c r="C164" t="s">
        <v>202</v>
      </c>
      <c r="D164" s="47">
        <v>31.08</v>
      </c>
      <c r="E164" s="47">
        <v>384.6</v>
      </c>
      <c r="F164" s="47">
        <f t="shared" si="55"/>
        <v>353.52000000000004</v>
      </c>
      <c r="H164" s="60">
        <v>0</v>
      </c>
      <c r="I164" s="60">
        <v>0</v>
      </c>
      <c r="J164" s="60">
        <v>0</v>
      </c>
      <c r="K164" s="60">
        <v>0</v>
      </c>
      <c r="L164" s="60">
        <v>0</v>
      </c>
      <c r="M164" s="60">
        <v>0</v>
      </c>
      <c r="N164" s="60">
        <v>0</v>
      </c>
      <c r="O164" s="60">
        <v>0</v>
      </c>
      <c r="P164" s="60">
        <v>0</v>
      </c>
      <c r="Q164" s="60">
        <v>0</v>
      </c>
      <c r="R164" s="159">
        <v>0</v>
      </c>
      <c r="S164" s="60">
        <v>0</v>
      </c>
      <c r="T164" s="47">
        <f t="shared" si="53"/>
        <v>0</v>
      </c>
      <c r="U164" s="60">
        <v>0</v>
      </c>
      <c r="V164" s="60">
        <f t="shared" si="54"/>
        <v>0</v>
      </c>
      <c r="W164" s="49">
        <v>0</v>
      </c>
      <c r="X164" s="1"/>
    </row>
    <row r="165" spans="1:24" x14ac:dyDescent="0.25">
      <c r="A165" s="100"/>
      <c r="B165" s="91" t="s">
        <v>1165</v>
      </c>
      <c r="C165" t="s">
        <v>203</v>
      </c>
      <c r="D165" s="47">
        <v>500</v>
      </c>
      <c r="E165" s="47">
        <v>2500</v>
      </c>
      <c r="F165" s="47">
        <f t="shared" si="55"/>
        <v>2000</v>
      </c>
      <c r="H165" s="60">
        <v>0</v>
      </c>
      <c r="I165" s="60">
        <v>0</v>
      </c>
      <c r="J165" s="60">
        <v>2717</v>
      </c>
      <c r="K165" s="60">
        <v>0</v>
      </c>
      <c r="L165" s="60">
        <v>0</v>
      </c>
      <c r="M165" s="60">
        <v>0</v>
      </c>
      <c r="N165" s="60">
        <v>0</v>
      </c>
      <c r="O165" s="60">
        <v>0</v>
      </c>
      <c r="P165" s="60">
        <v>0</v>
      </c>
      <c r="Q165" s="60">
        <v>0</v>
      </c>
      <c r="R165" s="159">
        <v>0</v>
      </c>
      <c r="S165" s="60">
        <v>0</v>
      </c>
      <c r="T165" s="47">
        <f t="shared" si="53"/>
        <v>2717</v>
      </c>
      <c r="U165" s="60">
        <v>5000</v>
      </c>
      <c r="V165" s="60">
        <f t="shared" si="54"/>
        <v>2283</v>
      </c>
      <c r="W165" s="49">
        <f>T165/U165</f>
        <v>0.54339999999999999</v>
      </c>
      <c r="X165" s="1"/>
    </row>
    <row r="166" spans="1:24" ht="15.75" thickBot="1" x14ac:dyDescent="0.3">
      <c r="D166" s="70">
        <v>22280.240000000002</v>
      </c>
      <c r="E166" s="71">
        <f t="shared" ref="E166:R166" si="56">SUM(E155:E165)</f>
        <v>41152.93</v>
      </c>
      <c r="F166" s="72">
        <f>SUM(F155:F165)</f>
        <v>18872.690000000002</v>
      </c>
      <c r="G166" s="73"/>
      <c r="H166" s="71">
        <f t="shared" si="56"/>
        <v>73.989999999999995</v>
      </c>
      <c r="I166" s="71">
        <f t="shared" si="56"/>
        <v>1203.3399999999999</v>
      </c>
      <c r="J166" s="71">
        <f t="shared" si="56"/>
        <v>2799.6</v>
      </c>
      <c r="K166" s="71">
        <f t="shared" si="56"/>
        <v>882.6</v>
      </c>
      <c r="L166" s="71">
        <f t="shared" si="56"/>
        <v>7285.96</v>
      </c>
      <c r="M166" s="71">
        <f t="shared" si="56"/>
        <v>82.19</v>
      </c>
      <c r="N166" s="71">
        <f t="shared" si="56"/>
        <v>554.91</v>
      </c>
      <c r="O166" s="71">
        <f t="shared" si="56"/>
        <v>10884.25</v>
      </c>
      <c r="P166" s="71">
        <f t="shared" si="56"/>
        <v>868.14</v>
      </c>
      <c r="Q166" s="71">
        <f t="shared" si="56"/>
        <v>569.39</v>
      </c>
      <c r="R166" s="71">
        <f t="shared" si="56"/>
        <v>1423.14</v>
      </c>
      <c r="S166" s="71">
        <f>SUM(S155:S165)</f>
        <v>422.99</v>
      </c>
      <c r="T166" s="70">
        <f>SUM(T155:T165)</f>
        <v>27050.5</v>
      </c>
      <c r="U166" s="71">
        <f>SUM(U155:U165)</f>
        <v>46430</v>
      </c>
      <c r="V166" s="71">
        <f>SUM(V155:V165)</f>
        <v>19379.5</v>
      </c>
      <c r="W166" s="66">
        <f>T166/U166</f>
        <v>0.58260822743915575</v>
      </c>
    </row>
    <row r="167" spans="1:24" ht="15.75" thickTop="1" x14ac:dyDescent="0.25">
      <c r="A167" t="s">
        <v>178</v>
      </c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210"/>
      <c r="S167" s="60"/>
      <c r="U167" s="60"/>
      <c r="V167" s="60"/>
      <c r="X167" s="1"/>
    </row>
    <row r="168" spans="1:24" ht="15.75" thickBot="1" x14ac:dyDescent="0.3">
      <c r="A168" s="100"/>
      <c r="B168" s="91" t="s">
        <v>1166</v>
      </c>
      <c r="C168" t="s">
        <v>204</v>
      </c>
      <c r="D168" s="47">
        <v>2432.4699999999998</v>
      </c>
      <c r="E168" s="47">
        <v>600</v>
      </c>
      <c r="F168" s="47">
        <f>E168-D168</f>
        <v>-1832.4699999999998</v>
      </c>
      <c r="H168" s="71">
        <v>115.32</v>
      </c>
      <c r="I168" s="71">
        <v>0</v>
      </c>
      <c r="J168" s="71">
        <v>0</v>
      </c>
      <c r="K168" s="71">
        <v>-6.6899999999999977</v>
      </c>
      <c r="L168" s="71">
        <v>0</v>
      </c>
      <c r="M168" s="71">
        <v>0</v>
      </c>
      <c r="N168" s="71">
        <v>0</v>
      </c>
      <c r="O168" s="71">
        <f>VLOOKUP(B168,[4]GBCY2182!$B:$D,3,FALSE)</f>
        <v>0</v>
      </c>
      <c r="P168" s="71">
        <v>0</v>
      </c>
      <c r="Q168" s="71">
        <v>300</v>
      </c>
      <c r="R168" s="213">
        <f>196.55+6.69</f>
        <v>203.24</v>
      </c>
      <c r="S168" s="71">
        <v>66.72</v>
      </c>
      <c r="T168" s="70">
        <f t="shared" ref="T168" si="57">SUM(H168:S168)</f>
        <v>678.59</v>
      </c>
      <c r="U168" s="71">
        <v>1000</v>
      </c>
      <c r="V168" s="71">
        <f>U168-T168</f>
        <v>321.40999999999997</v>
      </c>
      <c r="W168" s="66">
        <f>T168/U168</f>
        <v>0.67859000000000003</v>
      </c>
    </row>
    <row r="169" spans="1:24" ht="15.75" thickTop="1" x14ac:dyDescent="0.25"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S169" s="60"/>
      <c r="U169" s="60"/>
      <c r="V169" s="60"/>
    </row>
    <row r="170" spans="1:24" ht="17.25" x14ac:dyDescent="0.3">
      <c r="C170" s="93" t="s">
        <v>1167</v>
      </c>
      <c r="D170" s="98">
        <v>48162.710000000006</v>
      </c>
      <c r="E170" s="101">
        <f t="shared" ref="E170:T170" si="58">E168+E166+E153</f>
        <v>69352.929999999993</v>
      </c>
      <c r="F170" s="101">
        <f t="shared" si="58"/>
        <v>17040.22</v>
      </c>
      <c r="G170" s="102"/>
      <c r="H170" s="101">
        <f t="shared" si="58"/>
        <v>1189.31</v>
      </c>
      <c r="I170" s="101">
        <f t="shared" si="58"/>
        <v>2203.34</v>
      </c>
      <c r="J170" s="101">
        <f t="shared" si="58"/>
        <v>3799.6</v>
      </c>
      <c r="K170" s="101">
        <f t="shared" si="58"/>
        <v>1875.91</v>
      </c>
      <c r="L170" s="101">
        <f t="shared" si="58"/>
        <v>8285.9599999999991</v>
      </c>
      <c r="M170" s="101">
        <f t="shared" si="58"/>
        <v>1082.19</v>
      </c>
      <c r="N170" s="101">
        <f t="shared" si="58"/>
        <v>1554.9099999999999</v>
      </c>
      <c r="O170" s="101">
        <f t="shared" si="58"/>
        <v>11884.25</v>
      </c>
      <c r="P170" s="101">
        <f t="shared" si="58"/>
        <v>1868.1399999999999</v>
      </c>
      <c r="Q170" s="101">
        <f t="shared" si="58"/>
        <v>1869.3899999999999</v>
      </c>
      <c r="R170" s="101">
        <f t="shared" si="58"/>
        <v>2626.38</v>
      </c>
      <c r="S170" s="101">
        <f t="shared" si="58"/>
        <v>1489.71</v>
      </c>
      <c r="T170" s="101">
        <f t="shared" si="58"/>
        <v>39729.089999999997</v>
      </c>
      <c r="U170" s="101">
        <f>U168+U166+U153</f>
        <v>59430</v>
      </c>
      <c r="V170" s="101">
        <f>V168+V166+V153</f>
        <v>19700.91</v>
      </c>
      <c r="W170" s="103">
        <f>T170/U170</f>
        <v>0.66850227158001008</v>
      </c>
    </row>
    <row r="171" spans="1:24" ht="18" thickBot="1" x14ac:dyDescent="0.35">
      <c r="C171" s="93"/>
      <c r="D171" s="98"/>
      <c r="E171" s="98"/>
      <c r="F171" s="98"/>
      <c r="G171" s="99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8"/>
      <c r="S171" s="101"/>
      <c r="T171" s="98"/>
      <c r="U171" s="101"/>
      <c r="V171" s="101"/>
      <c r="W171" s="103"/>
    </row>
    <row r="172" spans="1:24" ht="18" thickBot="1" x14ac:dyDescent="0.35">
      <c r="C172" s="93"/>
      <c r="D172" s="98"/>
      <c r="E172" s="98"/>
      <c r="F172" s="98"/>
      <c r="G172" s="99"/>
      <c r="H172" s="224" t="s">
        <v>1104</v>
      </c>
      <c r="I172" s="225"/>
      <c r="J172" s="225"/>
      <c r="K172" s="225"/>
      <c r="L172" s="225"/>
      <c r="M172" s="225"/>
      <c r="N172" s="225"/>
      <c r="O172" s="225"/>
      <c r="P172" s="225"/>
      <c r="Q172" s="225"/>
      <c r="R172" s="225"/>
      <c r="S172" s="225"/>
      <c r="T172" s="226"/>
      <c r="U172" s="60"/>
      <c r="V172" s="89" t="s">
        <v>1105</v>
      </c>
    </row>
    <row r="173" spans="1:24" x14ac:dyDescent="0.25">
      <c r="A173" s="67" t="s">
        <v>205</v>
      </c>
      <c r="D173" s="51" t="s">
        <v>1106</v>
      </c>
      <c r="E173" s="52" t="s">
        <v>1107</v>
      </c>
      <c r="F173" s="52" t="s">
        <v>1108</v>
      </c>
      <c r="H173" s="53" t="str">
        <f t="shared" ref="H173:U173" si="59">H151</f>
        <v>MAY-19</v>
      </c>
      <c r="I173" s="53" t="str">
        <f t="shared" si="59"/>
        <v>JUN-19</v>
      </c>
      <c r="J173" s="53" t="str">
        <f t="shared" si="59"/>
        <v>JUL-19</v>
      </c>
      <c r="K173" s="53" t="str">
        <f t="shared" si="59"/>
        <v>AUG-19</v>
      </c>
      <c r="L173" s="53" t="str">
        <f t="shared" si="59"/>
        <v>SEP-19</v>
      </c>
      <c r="M173" s="53" t="str">
        <f t="shared" si="59"/>
        <v>OCT-19</v>
      </c>
      <c r="N173" s="53" t="str">
        <f t="shared" si="59"/>
        <v>NOV-19</v>
      </c>
      <c r="O173" s="53" t="str">
        <f t="shared" si="59"/>
        <v>DEC-19</v>
      </c>
      <c r="P173" s="53" t="str">
        <f t="shared" si="59"/>
        <v>JAN-20</v>
      </c>
      <c r="Q173" s="53" t="str">
        <f t="shared" si="59"/>
        <v>FEB-20</v>
      </c>
      <c r="R173" s="53" t="str">
        <f t="shared" si="59"/>
        <v>MAR-20</v>
      </c>
      <c r="S173" s="53" t="str">
        <f t="shared" si="59"/>
        <v>APR-20</v>
      </c>
      <c r="T173" s="53" t="str">
        <f t="shared" si="59"/>
        <v>YEAR TO DATE</v>
      </c>
      <c r="U173" s="53" t="str">
        <f t="shared" si="59"/>
        <v>FY 2020 BUDGET</v>
      </c>
      <c r="V173" s="90" t="s">
        <v>1110</v>
      </c>
      <c r="W173" s="55" t="s">
        <v>1111</v>
      </c>
    </row>
    <row r="174" spans="1:24" x14ac:dyDescent="0.25">
      <c r="B174" s="46" t="s">
        <v>1173</v>
      </c>
      <c r="C174" t="s">
        <v>146</v>
      </c>
      <c r="D174" s="47">
        <v>0</v>
      </c>
      <c r="E174" s="47">
        <v>0</v>
      </c>
      <c r="F174" s="47">
        <f>E174-D174</f>
        <v>0</v>
      </c>
      <c r="H174" s="60">
        <v>0</v>
      </c>
      <c r="I174" s="60">
        <v>0</v>
      </c>
      <c r="J174" s="60">
        <v>0</v>
      </c>
      <c r="K174" s="60">
        <v>0</v>
      </c>
      <c r="L174" s="60">
        <v>0</v>
      </c>
      <c r="M174" s="60">
        <v>0</v>
      </c>
      <c r="N174" s="60">
        <v>0</v>
      </c>
      <c r="O174" s="60">
        <v>0</v>
      </c>
      <c r="P174" s="60">
        <v>0</v>
      </c>
      <c r="Q174" s="60">
        <v>0</v>
      </c>
      <c r="R174" s="60">
        <v>0</v>
      </c>
      <c r="S174" s="2">
        <v>0</v>
      </c>
      <c r="T174" s="47">
        <f t="shared" ref="T174:T177" si="60">SUM(H174:S174)</f>
        <v>0</v>
      </c>
      <c r="U174" s="60">
        <v>0</v>
      </c>
      <c r="V174" s="60">
        <f>U174-T174</f>
        <v>0</v>
      </c>
      <c r="W174" s="49">
        <v>0</v>
      </c>
      <c r="X174" s="1"/>
    </row>
    <row r="175" spans="1:24" x14ac:dyDescent="0.25">
      <c r="B175" s="46" t="s">
        <v>1174</v>
      </c>
      <c r="C175" t="s">
        <v>206</v>
      </c>
      <c r="D175" s="47">
        <v>4041.25</v>
      </c>
      <c r="E175" s="47">
        <v>0</v>
      </c>
      <c r="F175" s="47">
        <f>E175-D175</f>
        <v>-4041.25</v>
      </c>
      <c r="H175" s="60">
        <v>0</v>
      </c>
      <c r="I175" s="60">
        <v>0</v>
      </c>
      <c r="J175" s="60">
        <v>0</v>
      </c>
      <c r="K175" s="60">
        <v>0</v>
      </c>
      <c r="L175" s="60">
        <v>0</v>
      </c>
      <c r="M175" s="60">
        <v>0</v>
      </c>
      <c r="N175" s="60">
        <v>0</v>
      </c>
      <c r="O175" s="60">
        <v>0</v>
      </c>
      <c r="P175" s="60">
        <v>0</v>
      </c>
      <c r="Q175" s="60">
        <v>0</v>
      </c>
      <c r="R175" s="60">
        <v>0</v>
      </c>
      <c r="S175" s="2">
        <v>0</v>
      </c>
      <c r="T175" s="47">
        <f t="shared" si="60"/>
        <v>0</v>
      </c>
      <c r="U175" s="60">
        <v>0</v>
      </c>
      <c r="V175" s="60">
        <f>U175-T175</f>
        <v>0</v>
      </c>
      <c r="W175" s="49">
        <v>0</v>
      </c>
      <c r="X175" s="1"/>
    </row>
    <row r="176" spans="1:24" x14ac:dyDescent="0.25">
      <c r="B176" s="46" t="s">
        <v>1175</v>
      </c>
      <c r="C176" t="s">
        <v>207</v>
      </c>
      <c r="D176" s="47">
        <v>1657.5</v>
      </c>
      <c r="E176" s="47">
        <v>0</v>
      </c>
      <c r="F176" s="47">
        <f>E176-D176</f>
        <v>-1657.5</v>
      </c>
      <c r="H176" s="60">
        <v>0</v>
      </c>
      <c r="I176" s="60">
        <v>0</v>
      </c>
      <c r="J176" s="60">
        <v>0</v>
      </c>
      <c r="K176" s="60">
        <v>0</v>
      </c>
      <c r="L176" s="60">
        <v>0</v>
      </c>
      <c r="M176" s="60">
        <v>0</v>
      </c>
      <c r="N176" s="60">
        <v>0</v>
      </c>
      <c r="O176" s="60">
        <v>0</v>
      </c>
      <c r="P176" s="60">
        <v>0</v>
      </c>
      <c r="Q176" s="60">
        <v>0</v>
      </c>
      <c r="R176" s="60">
        <v>0</v>
      </c>
      <c r="S176" s="2">
        <v>0</v>
      </c>
      <c r="T176" s="47">
        <f t="shared" si="60"/>
        <v>0</v>
      </c>
      <c r="U176" s="60">
        <v>1000</v>
      </c>
      <c r="V176" s="60">
        <f>U176-T176</f>
        <v>1000</v>
      </c>
      <c r="W176" s="49">
        <v>0</v>
      </c>
      <c r="X176" s="1"/>
    </row>
    <row r="177" spans="1:24" x14ac:dyDescent="0.25">
      <c r="B177" s="46" t="s">
        <v>1176</v>
      </c>
      <c r="C177" t="s">
        <v>208</v>
      </c>
      <c r="D177" s="47">
        <v>0</v>
      </c>
      <c r="E177" s="47">
        <v>0</v>
      </c>
      <c r="F177" s="47">
        <f>E177-D177</f>
        <v>0</v>
      </c>
      <c r="H177" s="60">
        <v>0</v>
      </c>
      <c r="I177" s="60">
        <v>0</v>
      </c>
      <c r="J177" s="60">
        <v>0</v>
      </c>
      <c r="K177" s="60">
        <v>0</v>
      </c>
      <c r="L177" s="60">
        <v>0</v>
      </c>
      <c r="M177" s="60">
        <v>0</v>
      </c>
      <c r="N177" s="60">
        <v>0</v>
      </c>
      <c r="O177" s="60">
        <v>0</v>
      </c>
      <c r="P177" s="60">
        <v>0</v>
      </c>
      <c r="Q177" s="60">
        <v>0</v>
      </c>
      <c r="R177" s="60">
        <v>0</v>
      </c>
      <c r="S177" s="2">
        <v>0</v>
      </c>
      <c r="T177" s="47">
        <f t="shared" si="60"/>
        <v>0</v>
      </c>
      <c r="U177" s="60">
        <v>0</v>
      </c>
      <c r="V177" s="60">
        <f>U177-T177</f>
        <v>0</v>
      </c>
      <c r="W177" s="49">
        <v>0</v>
      </c>
      <c r="X177" s="1"/>
    </row>
    <row r="178" spans="1:24" ht="15.75" thickBot="1" x14ac:dyDescent="0.3">
      <c r="A178" s="100"/>
      <c r="B178" s="91"/>
      <c r="D178" s="104">
        <v>5698.75</v>
      </c>
      <c r="E178" s="105">
        <v>0</v>
      </c>
      <c r="F178" s="106">
        <f>SUM(F174:F177)</f>
        <v>-5698.75</v>
      </c>
      <c r="G178" s="107"/>
      <c r="H178" s="105">
        <f t="shared" ref="H178:U178" si="61">SUM(H174:H177)</f>
        <v>0</v>
      </c>
      <c r="I178" s="105">
        <f t="shared" si="61"/>
        <v>0</v>
      </c>
      <c r="J178" s="105">
        <f t="shared" si="61"/>
        <v>0</v>
      </c>
      <c r="K178" s="105">
        <f t="shared" si="61"/>
        <v>0</v>
      </c>
      <c r="L178" s="105">
        <f t="shared" si="61"/>
        <v>0</v>
      </c>
      <c r="M178" s="105">
        <f t="shared" si="61"/>
        <v>0</v>
      </c>
      <c r="N178" s="105">
        <f t="shared" si="61"/>
        <v>0</v>
      </c>
      <c r="O178" s="105">
        <f t="shared" si="61"/>
        <v>0</v>
      </c>
      <c r="P178" s="105">
        <f t="shared" si="61"/>
        <v>0</v>
      </c>
      <c r="Q178" s="105">
        <f t="shared" si="61"/>
        <v>0</v>
      </c>
      <c r="R178" s="72">
        <f t="shared" si="61"/>
        <v>0</v>
      </c>
      <c r="S178" s="71">
        <f t="shared" si="61"/>
        <v>0</v>
      </c>
      <c r="T178" s="70">
        <f t="shared" si="61"/>
        <v>0</v>
      </c>
      <c r="U178" s="71">
        <f t="shared" si="61"/>
        <v>1000</v>
      </c>
      <c r="V178" s="70">
        <f>SUM(V174:AE177)</f>
        <v>1000</v>
      </c>
      <c r="W178" s="66">
        <v>0</v>
      </c>
      <c r="X178" s="1"/>
    </row>
    <row r="179" spans="1:24" ht="15.75" thickTop="1" x14ac:dyDescent="0.25"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S179" s="60"/>
      <c r="U179" s="60"/>
      <c r="V179" s="60"/>
    </row>
    <row r="180" spans="1:24" x14ac:dyDescent="0.25">
      <c r="A180" t="s">
        <v>147</v>
      </c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S180" s="60"/>
      <c r="U180" s="60"/>
      <c r="V180" s="60"/>
      <c r="X180" s="1"/>
    </row>
    <row r="181" spans="1:24" x14ac:dyDescent="0.25">
      <c r="A181" s="100"/>
      <c r="B181" s="91" t="s">
        <v>1262</v>
      </c>
      <c r="C181" t="s">
        <v>148</v>
      </c>
      <c r="D181" s="47">
        <v>0</v>
      </c>
      <c r="E181" s="47">
        <v>0</v>
      </c>
      <c r="F181" s="47">
        <f t="shared" ref="F181:F186" si="62">E181-D181</f>
        <v>0</v>
      </c>
      <c r="H181" s="60">
        <v>0</v>
      </c>
      <c r="I181" s="60">
        <v>0</v>
      </c>
      <c r="J181" s="60">
        <v>0</v>
      </c>
      <c r="K181" s="60">
        <v>0</v>
      </c>
      <c r="L181" s="60">
        <v>0</v>
      </c>
      <c r="M181" s="60">
        <v>0</v>
      </c>
      <c r="N181" s="60">
        <v>0</v>
      </c>
      <c r="O181" s="60">
        <v>0</v>
      </c>
      <c r="P181" s="60">
        <v>292.5</v>
      </c>
      <c r="Q181" s="60">
        <v>0</v>
      </c>
      <c r="R181" s="159">
        <v>0</v>
      </c>
      <c r="S181" s="60">
        <v>0</v>
      </c>
      <c r="T181" s="47">
        <f t="shared" ref="T181:T186" si="63">SUM(H181:S181)</f>
        <v>292.5</v>
      </c>
      <c r="U181" s="60">
        <v>1100</v>
      </c>
      <c r="V181" s="60">
        <f t="shared" ref="V181:V186" si="64">U181-T181</f>
        <v>807.5</v>
      </c>
      <c r="W181" s="49">
        <f>T181/U181</f>
        <v>0.26590909090909093</v>
      </c>
      <c r="X181" s="1"/>
    </row>
    <row r="182" spans="1:24" x14ac:dyDescent="0.25">
      <c r="A182" s="100"/>
      <c r="B182" s="91" t="s">
        <v>1168</v>
      </c>
      <c r="C182" t="s">
        <v>1169</v>
      </c>
      <c r="D182" s="47">
        <v>14245.25</v>
      </c>
      <c r="E182" s="47">
        <v>0</v>
      </c>
      <c r="F182" s="47">
        <f t="shared" si="62"/>
        <v>-14245.25</v>
      </c>
      <c r="H182" s="60">
        <v>0</v>
      </c>
      <c r="I182" s="60">
        <v>0</v>
      </c>
      <c r="J182" s="60">
        <v>3217.5</v>
      </c>
      <c r="K182" s="60">
        <v>2681.25</v>
      </c>
      <c r="L182" s="60">
        <v>0</v>
      </c>
      <c r="M182" s="60">
        <v>1413.75</v>
      </c>
      <c r="N182" s="60">
        <v>633.75</v>
      </c>
      <c r="O182" s="60">
        <v>0</v>
      </c>
      <c r="P182" s="60">
        <f>VLOOKUP(B182,[5]GBCY1260!$B:$D,3,FALSE)</f>
        <v>2126.6</v>
      </c>
      <c r="Q182" s="60">
        <v>0</v>
      </c>
      <c r="R182" s="159">
        <v>5167.5</v>
      </c>
      <c r="S182" s="60">
        <v>2336.02</v>
      </c>
      <c r="T182" s="47">
        <f t="shared" si="63"/>
        <v>17576.37</v>
      </c>
      <c r="U182" s="60">
        <v>5000</v>
      </c>
      <c r="V182" s="60">
        <f t="shared" si="64"/>
        <v>-12576.369999999999</v>
      </c>
      <c r="W182" s="49">
        <v>0</v>
      </c>
      <c r="X182" s="1"/>
    </row>
    <row r="183" spans="1:24" x14ac:dyDescent="0.25">
      <c r="A183" s="100"/>
      <c r="B183" s="91" t="s">
        <v>1177</v>
      </c>
      <c r="C183" t="s">
        <v>210</v>
      </c>
      <c r="D183" s="47">
        <v>0</v>
      </c>
      <c r="E183" s="47">
        <v>150</v>
      </c>
      <c r="F183" s="47">
        <f t="shared" si="62"/>
        <v>150</v>
      </c>
      <c r="H183" s="60">
        <v>0</v>
      </c>
      <c r="I183" s="60">
        <v>0</v>
      </c>
      <c r="J183" s="60">
        <v>0</v>
      </c>
      <c r="K183" s="60">
        <v>0</v>
      </c>
      <c r="L183" s="60">
        <v>0</v>
      </c>
      <c r="M183" s="60">
        <v>0</v>
      </c>
      <c r="N183" s="60">
        <v>0</v>
      </c>
      <c r="O183" s="60">
        <v>0</v>
      </c>
      <c r="P183" s="60">
        <v>0</v>
      </c>
      <c r="Q183" s="60">
        <v>0</v>
      </c>
      <c r="R183" s="60">
        <v>0</v>
      </c>
      <c r="S183" s="60">
        <v>0</v>
      </c>
      <c r="T183" s="47">
        <f t="shared" si="63"/>
        <v>0</v>
      </c>
      <c r="U183" s="60">
        <v>0</v>
      </c>
      <c r="V183" s="60">
        <f t="shared" si="64"/>
        <v>0</v>
      </c>
      <c r="W183" s="49">
        <v>0</v>
      </c>
      <c r="X183" s="1"/>
    </row>
    <row r="184" spans="1:24" x14ac:dyDescent="0.25">
      <c r="A184" s="100"/>
      <c r="B184" s="91" t="s">
        <v>1170</v>
      </c>
      <c r="C184" t="s">
        <v>162</v>
      </c>
      <c r="D184" s="47">
        <v>0</v>
      </c>
      <c r="E184" s="47">
        <v>500</v>
      </c>
      <c r="F184" s="47">
        <f t="shared" si="62"/>
        <v>500</v>
      </c>
      <c r="H184" s="60">
        <v>0</v>
      </c>
      <c r="I184" s="60">
        <v>0</v>
      </c>
      <c r="J184" s="60">
        <v>0</v>
      </c>
      <c r="K184" s="60">
        <v>0</v>
      </c>
      <c r="L184" s="60">
        <v>0</v>
      </c>
      <c r="M184" s="60">
        <v>0</v>
      </c>
      <c r="N184" s="60">
        <v>0</v>
      </c>
      <c r="O184" s="60">
        <v>0</v>
      </c>
      <c r="P184" s="60">
        <v>0</v>
      </c>
      <c r="Q184" s="60">
        <v>0</v>
      </c>
      <c r="R184" s="159">
        <v>0</v>
      </c>
      <c r="S184" s="60">
        <v>0</v>
      </c>
      <c r="T184" s="47">
        <f t="shared" si="63"/>
        <v>0</v>
      </c>
      <c r="U184" s="60">
        <v>800</v>
      </c>
      <c r="V184" s="60">
        <f t="shared" si="64"/>
        <v>800</v>
      </c>
      <c r="W184" s="49">
        <f>T184/U184</f>
        <v>0</v>
      </c>
      <c r="X184" s="1"/>
    </row>
    <row r="185" spans="1:24" x14ac:dyDescent="0.25">
      <c r="A185" s="100"/>
      <c r="B185" s="91" t="s">
        <v>1171</v>
      </c>
      <c r="C185" t="s">
        <v>212</v>
      </c>
      <c r="D185" s="47">
        <v>0</v>
      </c>
      <c r="E185" s="47">
        <v>1000</v>
      </c>
      <c r="F185" s="47">
        <f t="shared" si="62"/>
        <v>1000</v>
      </c>
      <c r="H185" s="60">
        <v>0</v>
      </c>
      <c r="I185" s="60">
        <v>0</v>
      </c>
      <c r="J185" s="60">
        <v>0</v>
      </c>
      <c r="K185" s="60">
        <v>0</v>
      </c>
      <c r="L185" s="60">
        <v>0</v>
      </c>
      <c r="M185" s="60">
        <v>0</v>
      </c>
      <c r="N185" s="60">
        <v>0</v>
      </c>
      <c r="O185" s="60">
        <f>VLOOKUP(B185,[4]GBCY2182!$B:$D,3,FALSE)</f>
        <v>0</v>
      </c>
      <c r="P185" s="60">
        <f>VLOOKUP(B185,[5]GBCY1260!$B:$D,3,FALSE)</f>
        <v>0</v>
      </c>
      <c r="Q185" s="60">
        <v>0</v>
      </c>
      <c r="R185" s="159">
        <v>0</v>
      </c>
      <c r="S185" s="60">
        <v>0</v>
      </c>
      <c r="T185" s="47">
        <f t="shared" si="63"/>
        <v>0</v>
      </c>
      <c r="U185" s="60">
        <v>0</v>
      </c>
      <c r="V185" s="60">
        <f t="shared" si="64"/>
        <v>0</v>
      </c>
      <c r="W185" s="49">
        <v>0</v>
      </c>
      <c r="X185" s="1"/>
    </row>
    <row r="186" spans="1:24" x14ac:dyDescent="0.25">
      <c r="A186" s="100"/>
      <c r="B186" s="91" t="s">
        <v>1172</v>
      </c>
      <c r="C186" t="s">
        <v>213</v>
      </c>
      <c r="D186" s="47">
        <v>9608.23</v>
      </c>
      <c r="E186" s="47">
        <v>7000</v>
      </c>
      <c r="F186" s="47">
        <f t="shared" si="62"/>
        <v>-2608.2299999999996</v>
      </c>
      <c r="H186" s="60">
        <v>113.75</v>
      </c>
      <c r="I186" s="60">
        <v>1115.5</v>
      </c>
      <c r="J186" s="60">
        <v>675.5</v>
      </c>
      <c r="K186" s="60">
        <v>28.25</v>
      </c>
      <c r="L186" s="60">
        <v>1830</v>
      </c>
      <c r="M186" s="60">
        <v>0</v>
      </c>
      <c r="N186" s="60">
        <v>0</v>
      </c>
      <c r="O186" s="60">
        <v>171</v>
      </c>
      <c r="P186" s="60">
        <f>VLOOKUP(B186,[5]GBCY1260!$B:$D,3,FALSE)</f>
        <v>900</v>
      </c>
      <c r="Q186" s="159">
        <v>638.28</v>
      </c>
      <c r="R186" s="159">
        <v>12820.99</v>
      </c>
      <c r="S186" s="60">
        <v>0</v>
      </c>
      <c r="T186" s="47">
        <f t="shared" si="63"/>
        <v>18293.27</v>
      </c>
      <c r="U186" s="60">
        <v>12900</v>
      </c>
      <c r="V186" s="60">
        <f t="shared" si="64"/>
        <v>-5393.27</v>
      </c>
      <c r="W186" s="49">
        <f>T186/U186</f>
        <v>1.4180829457364341</v>
      </c>
    </row>
    <row r="187" spans="1:24" ht="15.75" thickBot="1" x14ac:dyDescent="0.3">
      <c r="D187" s="70">
        <v>23853.48</v>
      </c>
      <c r="E187" s="72">
        <f>SUM(E181:E186)</f>
        <v>8650</v>
      </c>
      <c r="F187" s="72">
        <f>SUM(F181:F186)</f>
        <v>-15203.48</v>
      </c>
      <c r="G187" s="73"/>
      <c r="H187" s="71">
        <f t="shared" ref="H187:Q187" si="65">SUM(H181:H186)</f>
        <v>113.75</v>
      </c>
      <c r="I187" s="71">
        <f t="shared" si="65"/>
        <v>1115.5</v>
      </c>
      <c r="J187" s="71">
        <f t="shared" si="65"/>
        <v>3893</v>
      </c>
      <c r="K187" s="71">
        <f t="shared" si="65"/>
        <v>2709.5</v>
      </c>
      <c r="L187" s="71">
        <f t="shared" si="65"/>
        <v>1830</v>
      </c>
      <c r="M187" s="71">
        <f t="shared" si="65"/>
        <v>1413.75</v>
      </c>
      <c r="N187" s="71">
        <f t="shared" si="65"/>
        <v>633.75</v>
      </c>
      <c r="O187" s="71">
        <f t="shared" si="65"/>
        <v>171</v>
      </c>
      <c r="P187" s="71">
        <f t="shared" si="65"/>
        <v>3319.1</v>
      </c>
      <c r="Q187" s="71">
        <f t="shared" si="65"/>
        <v>638.28</v>
      </c>
      <c r="R187" s="72">
        <f>SUM(R181:R186)</f>
        <v>17988.489999999998</v>
      </c>
      <c r="S187" s="71">
        <f>SUM(S181:S186)</f>
        <v>2336.02</v>
      </c>
      <c r="T187" s="70">
        <f>SUM(T181:T186)</f>
        <v>36162.14</v>
      </c>
      <c r="U187" s="71">
        <f>SUM(U181:U186)</f>
        <v>19800</v>
      </c>
      <c r="V187" s="71">
        <f>SUM(V181:V186)</f>
        <v>-16362.14</v>
      </c>
      <c r="W187" s="66">
        <f>T187/U187</f>
        <v>1.8263707070707071</v>
      </c>
    </row>
    <row r="188" spans="1:24" ht="15.75" thickTop="1" x14ac:dyDescent="0.25"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S188" s="60"/>
      <c r="U188" s="60"/>
      <c r="V188" s="60"/>
      <c r="X188" s="1"/>
    </row>
    <row r="189" spans="1:24" ht="17.25" x14ac:dyDescent="0.3">
      <c r="C189" s="93" t="s">
        <v>1178</v>
      </c>
      <c r="D189" s="98">
        <v>29552.23</v>
      </c>
      <c r="E189" s="101">
        <f t="shared" ref="E189:T189" si="66">E187+E178</f>
        <v>8650</v>
      </c>
      <c r="F189" s="108">
        <f>F187+F178</f>
        <v>-20902.23</v>
      </c>
      <c r="G189" s="102"/>
      <c r="H189" s="101">
        <f t="shared" si="66"/>
        <v>113.75</v>
      </c>
      <c r="I189" s="101">
        <f t="shared" si="66"/>
        <v>1115.5</v>
      </c>
      <c r="J189" s="101">
        <f t="shared" si="66"/>
        <v>3893</v>
      </c>
      <c r="K189" s="101">
        <f t="shared" si="66"/>
        <v>2709.5</v>
      </c>
      <c r="L189" s="101">
        <f t="shared" si="66"/>
        <v>1830</v>
      </c>
      <c r="M189" s="101">
        <f t="shared" si="66"/>
        <v>1413.75</v>
      </c>
      <c r="N189" s="101">
        <f t="shared" si="66"/>
        <v>633.75</v>
      </c>
      <c r="O189" s="101">
        <f t="shared" si="66"/>
        <v>171</v>
      </c>
      <c r="P189" s="101">
        <f t="shared" si="66"/>
        <v>3319.1</v>
      </c>
      <c r="Q189" s="101">
        <f t="shared" si="66"/>
        <v>638.28</v>
      </c>
      <c r="R189" s="101">
        <f t="shared" si="66"/>
        <v>17988.489999999998</v>
      </c>
      <c r="S189" s="101">
        <f t="shared" si="66"/>
        <v>2336.02</v>
      </c>
      <c r="T189" s="101">
        <f t="shared" si="66"/>
        <v>36162.14</v>
      </c>
      <c r="U189" s="101">
        <f>U187+U178</f>
        <v>20800</v>
      </c>
      <c r="V189" s="101">
        <f>V187+V178</f>
        <v>-15362.14</v>
      </c>
      <c r="W189" s="103">
        <f>T189/U189</f>
        <v>1.738564423076923</v>
      </c>
    </row>
    <row r="190" spans="1:24" x14ac:dyDescent="0.25"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S190" s="60"/>
      <c r="U190" s="60"/>
      <c r="V190" s="60"/>
    </row>
    <row r="191" spans="1:24" ht="15.75" thickBot="1" x14ac:dyDescent="0.3"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S191" s="60"/>
      <c r="U191" s="60"/>
      <c r="V191" s="60"/>
    </row>
    <row r="192" spans="1:24" ht="15.75" thickBot="1" x14ac:dyDescent="0.3">
      <c r="A192" s="67" t="s">
        <v>1098</v>
      </c>
      <c r="H192" s="224" t="s">
        <v>1104</v>
      </c>
      <c r="I192" s="225"/>
      <c r="J192" s="225"/>
      <c r="K192" s="225"/>
      <c r="L192" s="225"/>
      <c r="M192" s="225"/>
      <c r="N192" s="225"/>
      <c r="O192" s="225"/>
      <c r="P192" s="225"/>
      <c r="Q192" s="225"/>
      <c r="R192" s="225"/>
      <c r="S192" s="225"/>
      <c r="T192" s="226"/>
      <c r="U192" s="60"/>
      <c r="V192" s="89" t="s">
        <v>1105</v>
      </c>
    </row>
    <row r="193" spans="1:24" x14ac:dyDescent="0.25">
      <c r="A193" t="s">
        <v>142</v>
      </c>
      <c r="D193" s="51" t="s">
        <v>1106</v>
      </c>
      <c r="E193" s="52" t="s">
        <v>1107</v>
      </c>
      <c r="F193" s="52" t="s">
        <v>1108</v>
      </c>
      <c r="H193" s="53" t="str">
        <f>H173</f>
        <v>MAY-19</v>
      </c>
      <c r="I193" s="53" t="str">
        <f t="shared" ref="I193:U193" si="67">I173</f>
        <v>JUN-19</v>
      </c>
      <c r="J193" s="53" t="str">
        <f t="shared" si="67"/>
        <v>JUL-19</v>
      </c>
      <c r="K193" s="53" t="str">
        <f t="shared" si="67"/>
        <v>AUG-19</v>
      </c>
      <c r="L193" s="53" t="str">
        <f t="shared" si="67"/>
        <v>SEP-19</v>
      </c>
      <c r="M193" s="53" t="str">
        <f t="shared" si="67"/>
        <v>OCT-19</v>
      </c>
      <c r="N193" s="53" t="str">
        <f t="shared" si="67"/>
        <v>NOV-19</v>
      </c>
      <c r="O193" s="53" t="str">
        <f t="shared" si="67"/>
        <v>DEC-19</v>
      </c>
      <c r="P193" s="53" t="str">
        <f t="shared" si="67"/>
        <v>JAN-20</v>
      </c>
      <c r="Q193" s="53" t="str">
        <f t="shared" si="67"/>
        <v>FEB-20</v>
      </c>
      <c r="R193" s="53" t="str">
        <f t="shared" si="67"/>
        <v>MAR-20</v>
      </c>
      <c r="S193" s="53" t="str">
        <f t="shared" si="67"/>
        <v>APR-20</v>
      </c>
      <c r="T193" s="53" t="str">
        <f t="shared" si="67"/>
        <v>YEAR TO DATE</v>
      </c>
      <c r="U193" s="53" t="str">
        <f t="shared" si="67"/>
        <v>FY 2020 BUDGET</v>
      </c>
      <c r="V193" s="90" t="s">
        <v>1110</v>
      </c>
      <c r="W193" s="55" t="s">
        <v>1111</v>
      </c>
      <c r="X193" s="1"/>
    </row>
    <row r="194" spans="1:24" x14ac:dyDescent="0.25">
      <c r="A194" s="100"/>
      <c r="B194" s="91" t="s">
        <v>1179</v>
      </c>
      <c r="C194" t="s">
        <v>215</v>
      </c>
      <c r="D194" s="47">
        <v>9447.99</v>
      </c>
      <c r="E194" s="47">
        <v>10764</v>
      </c>
      <c r="F194" s="47">
        <f>E194-D194</f>
        <v>1316.0100000000002</v>
      </c>
      <c r="H194" s="60">
        <v>1630.8400000000001</v>
      </c>
      <c r="I194" s="60">
        <v>1630.8400000000001</v>
      </c>
      <c r="J194" s="60">
        <v>1630.8400000000001</v>
      </c>
      <c r="K194" s="60">
        <v>1630.84</v>
      </c>
      <c r="L194" s="60">
        <v>1630.84</v>
      </c>
      <c r="M194" s="60">
        <v>1630.84</v>
      </c>
      <c r="N194" s="60">
        <v>1630.84</v>
      </c>
      <c r="O194" s="60">
        <v>1630.84</v>
      </c>
      <c r="P194" s="60">
        <v>1630.84</v>
      </c>
      <c r="Q194" s="159">
        <v>1630.84</v>
      </c>
      <c r="R194" s="159">
        <v>1630.84</v>
      </c>
      <c r="S194" s="159">
        <v>1630.84</v>
      </c>
      <c r="T194" s="47">
        <f t="shared" ref="T194:T198" si="68">SUM(H194:S194)</f>
        <v>19570.080000000002</v>
      </c>
      <c r="U194" s="60">
        <v>19570</v>
      </c>
      <c r="V194" s="60">
        <f>U194-T194</f>
        <v>-8.000000000174623E-2</v>
      </c>
      <c r="W194" s="49">
        <f>T194/U194</f>
        <v>1.000004087889627</v>
      </c>
      <c r="X194" s="1"/>
    </row>
    <row r="195" spans="1:24" x14ac:dyDescent="0.25">
      <c r="A195" s="100"/>
      <c r="B195" s="91" t="s">
        <v>1180</v>
      </c>
      <c r="C195" t="s">
        <v>216</v>
      </c>
      <c r="D195" s="47">
        <v>6815.97</v>
      </c>
      <c r="E195" s="47">
        <v>5500</v>
      </c>
      <c r="F195" s="47">
        <f t="shared" ref="F195:F198" si="69">E195-D195</f>
        <v>-1315.9700000000003</v>
      </c>
      <c r="H195" s="60">
        <v>833.33</v>
      </c>
      <c r="I195" s="60">
        <v>833.33</v>
      </c>
      <c r="J195" s="60">
        <v>833.33</v>
      </c>
      <c r="K195" s="60">
        <v>833.33</v>
      </c>
      <c r="L195" s="60">
        <v>833.33</v>
      </c>
      <c r="M195" s="60">
        <v>833.33</v>
      </c>
      <c r="N195" s="60">
        <v>833.33</v>
      </c>
      <c r="O195" s="60">
        <v>833.33</v>
      </c>
      <c r="P195" s="60">
        <v>833.33</v>
      </c>
      <c r="Q195" s="159">
        <v>833.33</v>
      </c>
      <c r="R195" s="159">
        <v>833.33</v>
      </c>
      <c r="S195" s="159">
        <v>833.33</v>
      </c>
      <c r="T195" s="47">
        <f t="shared" si="68"/>
        <v>9999.9600000000009</v>
      </c>
      <c r="U195" s="60">
        <v>10000</v>
      </c>
      <c r="V195" s="60">
        <f>U195-T195</f>
        <v>3.9999999999054126E-2</v>
      </c>
      <c r="W195" s="49">
        <f>T195/U195</f>
        <v>0.99999600000000011</v>
      </c>
      <c r="X195" s="1"/>
    </row>
    <row r="196" spans="1:24" x14ac:dyDescent="0.25">
      <c r="A196" s="100"/>
      <c r="B196" s="91" t="s">
        <v>1181</v>
      </c>
      <c r="C196" t="s">
        <v>217</v>
      </c>
      <c r="D196" s="47">
        <v>32795.839999999997</v>
      </c>
      <c r="E196" s="47">
        <v>0</v>
      </c>
      <c r="F196" s="47">
        <f t="shared" si="69"/>
        <v>-32795.839999999997</v>
      </c>
      <c r="H196" s="60">
        <v>4667.96</v>
      </c>
      <c r="I196" s="60">
        <v>4803.92</v>
      </c>
      <c r="J196" s="60">
        <v>4803.92</v>
      </c>
      <c r="K196" s="60">
        <v>4803.92</v>
      </c>
      <c r="L196" s="60">
        <v>4803.92</v>
      </c>
      <c r="M196" s="60">
        <v>4803.92</v>
      </c>
      <c r="N196" s="60">
        <v>4803.92</v>
      </c>
      <c r="O196" s="60">
        <v>4803.92</v>
      </c>
      <c r="P196" s="159">
        <f>4803.92-23883.64</f>
        <v>-19079.72</v>
      </c>
      <c r="Q196" s="159">
        <v>4803.92</v>
      </c>
      <c r="R196" s="159">
        <v>4803.92</v>
      </c>
      <c r="S196" s="159">
        <v>0</v>
      </c>
      <c r="T196" s="47">
        <f t="shared" si="68"/>
        <v>28823.51999999999</v>
      </c>
      <c r="U196" s="60">
        <v>28823.52</v>
      </c>
      <c r="V196" s="60">
        <f>U196-T196</f>
        <v>0</v>
      </c>
      <c r="W196" s="49">
        <v>0</v>
      </c>
      <c r="X196" s="1"/>
    </row>
    <row r="197" spans="1:24" x14ac:dyDescent="0.25">
      <c r="A197" s="100"/>
      <c r="B197" s="91" t="s">
        <v>1182</v>
      </c>
      <c r="C197" t="s">
        <v>222</v>
      </c>
      <c r="D197" s="47">
        <v>55242.92</v>
      </c>
      <c r="E197" s="47">
        <v>125000</v>
      </c>
      <c r="F197" s="47">
        <f t="shared" si="69"/>
        <v>69757.08</v>
      </c>
      <c r="H197" s="60">
        <v>3125</v>
      </c>
      <c r="I197" s="60">
        <v>4000</v>
      </c>
      <c r="J197" s="60">
        <v>5750</v>
      </c>
      <c r="K197" s="60">
        <v>6250</v>
      </c>
      <c r="L197" s="60">
        <v>3875</v>
      </c>
      <c r="M197" s="60">
        <v>4625</v>
      </c>
      <c r="N197" s="60">
        <v>8000</v>
      </c>
      <c r="O197" s="60">
        <v>5000</v>
      </c>
      <c r="P197" s="60">
        <v>5150</v>
      </c>
      <c r="Q197" s="159">
        <v>5125</v>
      </c>
      <c r="R197" s="159">
        <v>7170.27</v>
      </c>
      <c r="S197" s="60">
        <v>10500</v>
      </c>
      <c r="T197" s="47">
        <f t="shared" si="68"/>
        <v>68570.27</v>
      </c>
      <c r="U197" s="60">
        <v>70000</v>
      </c>
      <c r="V197" s="60">
        <f>U197-T197</f>
        <v>1429.7299999999959</v>
      </c>
      <c r="W197" s="49">
        <f>T197/U197</f>
        <v>0.97957528571428576</v>
      </c>
      <c r="X197" s="1"/>
    </row>
    <row r="198" spans="1:24" x14ac:dyDescent="0.25">
      <c r="A198" s="100"/>
      <c r="B198" s="91" t="s">
        <v>1257</v>
      </c>
      <c r="C198" t="s">
        <v>195</v>
      </c>
      <c r="D198" s="47">
        <v>62197.440000000002</v>
      </c>
      <c r="E198" s="47">
        <v>47664</v>
      </c>
      <c r="F198" s="47">
        <f t="shared" si="69"/>
        <v>-14533.440000000002</v>
      </c>
      <c r="H198" s="60">
        <f>9044.91-1884.1+54</f>
        <v>7214.8099999999995</v>
      </c>
      <c r="I198" s="60">
        <v>6970.71</v>
      </c>
      <c r="J198" s="60">
        <v>6970.71</v>
      </c>
      <c r="K198" s="60">
        <v>7787.49</v>
      </c>
      <c r="L198" s="60">
        <v>7490.79</v>
      </c>
      <c r="M198" s="60">
        <v>7703.21</v>
      </c>
      <c r="N198" s="60">
        <v>7004.9</v>
      </c>
      <c r="O198" s="60">
        <v>7004.9</v>
      </c>
      <c r="P198" s="60">
        <v>7004.9</v>
      </c>
      <c r="Q198" s="159">
        <v>4653.57</v>
      </c>
      <c r="R198" s="159">
        <v>7250</v>
      </c>
      <c r="S198" s="60">
        <v>7198.77</v>
      </c>
      <c r="T198" s="47">
        <f t="shared" si="68"/>
        <v>84254.760000000009</v>
      </c>
      <c r="U198" s="60">
        <v>82278.94</v>
      </c>
      <c r="V198" s="60">
        <f>U198-T198</f>
        <v>-1975.820000000007</v>
      </c>
      <c r="W198" s="49">
        <f>T198/U198</f>
        <v>1.0240136783483114</v>
      </c>
      <c r="X198" s="1"/>
    </row>
    <row r="199" spans="1:24" ht="15.75" thickBot="1" x14ac:dyDescent="0.3">
      <c r="D199" s="70">
        <v>166500.16</v>
      </c>
      <c r="E199" s="71">
        <v>215328</v>
      </c>
      <c r="F199" s="72">
        <f>SUM(F194:F198)</f>
        <v>22427.840000000004</v>
      </c>
      <c r="G199" s="73"/>
      <c r="H199" s="71">
        <f t="shared" ref="H199:V199" si="70">SUM(H194:H198)</f>
        <v>17471.940000000002</v>
      </c>
      <c r="I199" s="71">
        <f t="shared" si="70"/>
        <v>18238.8</v>
      </c>
      <c r="J199" s="71">
        <f t="shared" si="70"/>
        <v>19988.8</v>
      </c>
      <c r="K199" s="71">
        <f t="shared" si="70"/>
        <v>21305.58</v>
      </c>
      <c r="L199" s="71">
        <f t="shared" si="70"/>
        <v>18633.88</v>
      </c>
      <c r="M199" s="71">
        <f t="shared" si="70"/>
        <v>19596.3</v>
      </c>
      <c r="N199" s="71">
        <f t="shared" si="70"/>
        <v>22272.989999999998</v>
      </c>
      <c r="O199" s="71">
        <f t="shared" si="70"/>
        <v>19272.989999999998</v>
      </c>
      <c r="P199" s="71">
        <f t="shared" si="70"/>
        <v>-4460.6500000000033</v>
      </c>
      <c r="Q199" s="71">
        <f t="shared" si="70"/>
        <v>17046.66</v>
      </c>
      <c r="R199" s="72">
        <f t="shared" si="70"/>
        <v>21688.36</v>
      </c>
      <c r="S199" s="71">
        <f t="shared" si="70"/>
        <v>20162.940000000002</v>
      </c>
      <c r="T199" s="70">
        <f t="shared" si="70"/>
        <v>211218.59</v>
      </c>
      <c r="U199" s="71">
        <f t="shared" si="70"/>
        <v>210672.46000000002</v>
      </c>
      <c r="V199" s="71">
        <f t="shared" si="70"/>
        <v>-546.13000000001375</v>
      </c>
      <c r="W199" s="66">
        <f>T199/U199</f>
        <v>1.0025923179517626</v>
      </c>
    </row>
    <row r="200" spans="1:24" ht="15.75" thickTop="1" x14ac:dyDescent="0.25">
      <c r="A200" t="s">
        <v>147</v>
      </c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S200" s="60"/>
      <c r="U200" s="60"/>
      <c r="V200" s="60"/>
      <c r="X200" s="1"/>
    </row>
    <row r="201" spans="1:24" x14ac:dyDescent="0.25"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S201" s="60"/>
      <c r="U201" s="60"/>
      <c r="V201" s="60"/>
      <c r="X201" s="1"/>
    </row>
    <row r="202" spans="1:24" x14ac:dyDescent="0.25">
      <c r="B202" s="91" t="s">
        <v>1184</v>
      </c>
      <c r="C202" t="s">
        <v>148</v>
      </c>
      <c r="D202" s="47">
        <v>12351.13</v>
      </c>
      <c r="E202" s="47">
        <v>25000</v>
      </c>
      <c r="F202" s="47">
        <f t="shared" ref="F202:F217" si="71">E202-D202</f>
        <v>12648.87</v>
      </c>
      <c r="H202" s="60">
        <v>863.31999999999971</v>
      </c>
      <c r="I202" s="60">
        <v>782.24</v>
      </c>
      <c r="J202" s="60">
        <v>933.82</v>
      </c>
      <c r="K202" s="60">
        <v>1671.1</v>
      </c>
      <c r="L202" s="60">
        <v>1045.26</v>
      </c>
      <c r="M202" s="60">
        <v>690.22</v>
      </c>
      <c r="N202" s="60">
        <v>2446.14</v>
      </c>
      <c r="O202" s="60">
        <v>1143.3900000000001</v>
      </c>
      <c r="P202" s="60">
        <v>861.23</v>
      </c>
      <c r="Q202" s="159">
        <f>150+298.43</f>
        <v>448.43</v>
      </c>
      <c r="R202" s="159">
        <v>1385.36</v>
      </c>
      <c r="S202" s="60">
        <v>466.22</v>
      </c>
      <c r="T202" s="47">
        <f t="shared" ref="T202:T217" si="72">SUM(H202:S202)</f>
        <v>12736.73</v>
      </c>
      <c r="U202" s="60">
        <v>15000</v>
      </c>
      <c r="V202" s="60">
        <f t="shared" ref="V202:V217" si="73">U202-T202</f>
        <v>2263.2700000000004</v>
      </c>
      <c r="W202" s="49">
        <f t="shared" ref="W202:W218" si="74">T202/U202</f>
        <v>0.84911533333333333</v>
      </c>
      <c r="X202" s="1"/>
    </row>
    <row r="203" spans="1:24" x14ac:dyDescent="0.25">
      <c r="B203" s="91" t="s">
        <v>1185</v>
      </c>
      <c r="C203" t="s">
        <v>228</v>
      </c>
      <c r="D203" s="47">
        <v>18017.5</v>
      </c>
      <c r="E203" s="47">
        <v>16821.490000000002</v>
      </c>
      <c r="F203" s="47">
        <f t="shared" si="71"/>
        <v>-1196.0099999999984</v>
      </c>
      <c r="H203" s="60">
        <v>0</v>
      </c>
      <c r="I203" s="60">
        <v>341.25</v>
      </c>
      <c r="J203" s="60">
        <v>0</v>
      </c>
      <c r="K203" s="60">
        <v>1072.5</v>
      </c>
      <c r="L203" s="60">
        <v>731.25</v>
      </c>
      <c r="M203" s="60">
        <v>0</v>
      </c>
      <c r="N203" s="60">
        <v>3477.35</v>
      </c>
      <c r="O203" s="60">
        <v>438.75</v>
      </c>
      <c r="P203" s="60">
        <v>0</v>
      </c>
      <c r="Q203" s="159">
        <v>1218.75</v>
      </c>
      <c r="R203" s="159">
        <v>1072.5</v>
      </c>
      <c r="S203" s="60">
        <v>731.25</v>
      </c>
      <c r="T203" s="47">
        <f t="shared" si="72"/>
        <v>9083.6</v>
      </c>
      <c r="U203" s="60">
        <v>20000</v>
      </c>
      <c r="V203" s="60">
        <f t="shared" si="73"/>
        <v>10916.4</v>
      </c>
      <c r="W203" s="49">
        <f t="shared" si="74"/>
        <v>0.45418000000000003</v>
      </c>
      <c r="X203" s="1"/>
    </row>
    <row r="204" spans="1:24" x14ac:dyDescent="0.25">
      <c r="B204" s="91" t="s">
        <v>1186</v>
      </c>
      <c r="C204" t="s">
        <v>229</v>
      </c>
      <c r="D204" s="47">
        <v>69725</v>
      </c>
      <c r="E204" s="47">
        <v>48000</v>
      </c>
      <c r="F204" s="47">
        <f t="shared" si="71"/>
        <v>-21725</v>
      </c>
      <c r="H204" s="60">
        <v>0</v>
      </c>
      <c r="I204" s="60">
        <v>0</v>
      </c>
      <c r="J204" s="60">
        <v>13287.5</v>
      </c>
      <c r="K204" s="60">
        <v>0</v>
      </c>
      <c r="L204" s="60">
        <v>15000</v>
      </c>
      <c r="M204" s="60">
        <v>0</v>
      </c>
      <c r="N204" s="60">
        <v>0</v>
      </c>
      <c r="O204" s="60">
        <v>0</v>
      </c>
      <c r="P204" s="60">
        <v>0</v>
      </c>
      <c r="Q204" s="159">
        <v>14495</v>
      </c>
      <c r="R204" s="159">
        <v>17705</v>
      </c>
      <c r="S204" s="60">
        <v>6502</v>
      </c>
      <c r="T204" s="47">
        <f t="shared" si="72"/>
        <v>66989.5</v>
      </c>
      <c r="U204" s="60">
        <v>48000</v>
      </c>
      <c r="V204" s="60">
        <f t="shared" si="73"/>
        <v>-18989.5</v>
      </c>
      <c r="W204" s="49">
        <f t="shared" si="74"/>
        <v>1.3956145833333333</v>
      </c>
      <c r="X204" s="1"/>
    </row>
    <row r="205" spans="1:24" x14ac:dyDescent="0.25">
      <c r="B205" s="91" t="s">
        <v>1187</v>
      </c>
      <c r="C205" t="s">
        <v>150</v>
      </c>
      <c r="D205" s="47">
        <v>12886.48</v>
      </c>
      <c r="E205" s="47">
        <v>7500</v>
      </c>
      <c r="F205" s="47">
        <f t="shared" si="71"/>
        <v>-5386.48</v>
      </c>
      <c r="H205" s="60">
        <v>1323.3299999999995</v>
      </c>
      <c r="I205" s="60">
        <v>1370.33</v>
      </c>
      <c r="J205" s="60">
        <v>1325.05</v>
      </c>
      <c r="K205" s="60">
        <v>1349.94</v>
      </c>
      <c r="L205" s="60">
        <v>1351.15</v>
      </c>
      <c r="M205" s="60">
        <f>184.98+1218.74</f>
        <v>1403.72</v>
      </c>
      <c r="N205" s="60">
        <v>1724.35</v>
      </c>
      <c r="O205" s="60">
        <v>1364.77</v>
      </c>
      <c r="P205" s="60">
        <v>1840.86</v>
      </c>
      <c r="Q205" s="159">
        <v>1616.91</v>
      </c>
      <c r="R205" s="159">
        <v>1575.45</v>
      </c>
      <c r="S205" s="60">
        <v>1609.46</v>
      </c>
      <c r="T205" s="47">
        <f t="shared" si="72"/>
        <v>17855.32</v>
      </c>
      <c r="U205" s="60">
        <v>1200</v>
      </c>
      <c r="V205" s="60">
        <f t="shared" si="73"/>
        <v>-16655.32</v>
      </c>
      <c r="W205" s="49">
        <f t="shared" si="74"/>
        <v>14.879433333333333</v>
      </c>
      <c r="X205" s="1"/>
    </row>
    <row r="206" spans="1:24" x14ac:dyDescent="0.25">
      <c r="B206" s="91" t="s">
        <v>1188</v>
      </c>
      <c r="C206" t="s">
        <v>230</v>
      </c>
      <c r="D206" s="47">
        <v>1155</v>
      </c>
      <c r="E206" s="47">
        <v>0</v>
      </c>
      <c r="F206" s="47">
        <f t="shared" si="71"/>
        <v>-1155</v>
      </c>
      <c r="H206" s="60">
        <v>275</v>
      </c>
      <c r="I206" s="60">
        <v>275</v>
      </c>
      <c r="J206" s="60">
        <v>275</v>
      </c>
      <c r="K206" s="60">
        <v>275</v>
      </c>
      <c r="L206" s="60">
        <v>275</v>
      </c>
      <c r="M206" s="60">
        <v>0</v>
      </c>
      <c r="N206" s="60">
        <v>275</v>
      </c>
      <c r="O206" s="60">
        <v>275</v>
      </c>
      <c r="P206" s="60">
        <v>1025</v>
      </c>
      <c r="Q206" s="159">
        <v>275</v>
      </c>
      <c r="R206" s="159">
        <v>275</v>
      </c>
      <c r="S206" s="60">
        <v>275</v>
      </c>
      <c r="T206" s="47">
        <f t="shared" si="72"/>
        <v>3775</v>
      </c>
      <c r="U206" s="60">
        <v>750</v>
      </c>
      <c r="V206" s="60">
        <f t="shared" si="73"/>
        <v>-3025</v>
      </c>
      <c r="W206" s="49">
        <f t="shared" si="74"/>
        <v>5.0333333333333332</v>
      </c>
      <c r="X206" s="1"/>
    </row>
    <row r="207" spans="1:24" x14ac:dyDescent="0.25">
      <c r="B207" s="91" t="s">
        <v>1189</v>
      </c>
      <c r="C207" t="s">
        <v>231</v>
      </c>
      <c r="D207" s="47">
        <v>8824.5</v>
      </c>
      <c r="E207" s="47">
        <v>5700</v>
      </c>
      <c r="F207" s="47">
        <f t="shared" si="71"/>
        <v>-3124.5</v>
      </c>
      <c r="H207" s="60">
        <v>340</v>
      </c>
      <c r="I207" s="60">
        <v>960</v>
      </c>
      <c r="J207" s="60">
        <v>0</v>
      </c>
      <c r="K207" s="60">
        <v>0</v>
      </c>
      <c r="L207" s="60">
        <v>0</v>
      </c>
      <c r="M207" s="60">
        <v>0</v>
      </c>
      <c r="N207" s="60">
        <v>480</v>
      </c>
      <c r="O207" s="60">
        <v>220</v>
      </c>
      <c r="P207" s="60">
        <v>680</v>
      </c>
      <c r="Q207" s="159">
        <v>1877.01</v>
      </c>
      <c r="R207" s="159">
        <v>5772</v>
      </c>
      <c r="S207" s="60">
        <v>0</v>
      </c>
      <c r="T207" s="47">
        <f t="shared" si="72"/>
        <v>10329.01</v>
      </c>
      <c r="U207" s="60">
        <v>5700</v>
      </c>
      <c r="V207" s="60">
        <f t="shared" si="73"/>
        <v>-4629.01</v>
      </c>
      <c r="W207" s="49">
        <f t="shared" si="74"/>
        <v>1.8121070175438596</v>
      </c>
      <c r="X207" s="1"/>
    </row>
    <row r="208" spans="1:24" x14ac:dyDescent="0.25">
      <c r="B208" s="91" t="s">
        <v>1190</v>
      </c>
      <c r="C208" t="s">
        <v>232</v>
      </c>
      <c r="D208" s="47">
        <v>5305</v>
      </c>
      <c r="E208" s="47">
        <v>5000</v>
      </c>
      <c r="F208" s="47">
        <f t="shared" si="71"/>
        <v>-305</v>
      </c>
      <c r="H208" s="60">
        <v>0</v>
      </c>
      <c r="I208" s="60">
        <v>0</v>
      </c>
      <c r="J208" s="60">
        <v>0</v>
      </c>
      <c r="K208" s="60">
        <v>0</v>
      </c>
      <c r="L208" s="60">
        <v>0</v>
      </c>
      <c r="M208" s="60">
        <v>0</v>
      </c>
      <c r="N208" s="60">
        <v>0</v>
      </c>
      <c r="O208" s="60">
        <v>0</v>
      </c>
      <c r="P208" s="60">
        <v>1190</v>
      </c>
      <c r="Q208" s="159">
        <v>0</v>
      </c>
      <c r="R208" s="159">
        <v>6198.29</v>
      </c>
      <c r="S208" s="60">
        <v>0</v>
      </c>
      <c r="T208" s="47">
        <f t="shared" si="72"/>
        <v>7388.29</v>
      </c>
      <c r="U208" s="60">
        <v>5000</v>
      </c>
      <c r="V208" s="60">
        <f t="shared" si="73"/>
        <v>-2388.29</v>
      </c>
      <c r="W208" s="49">
        <f t="shared" si="74"/>
        <v>1.4776579999999999</v>
      </c>
      <c r="X208" s="1"/>
    </row>
    <row r="209" spans="1:24" x14ac:dyDescent="0.25">
      <c r="B209" s="91" t="s">
        <v>1191</v>
      </c>
      <c r="C209" t="s">
        <v>233</v>
      </c>
      <c r="D209" s="47">
        <v>3128.41</v>
      </c>
      <c r="E209" s="47">
        <v>4900</v>
      </c>
      <c r="F209" s="47">
        <f t="shared" si="71"/>
        <v>1771.5900000000001</v>
      </c>
      <c r="H209" s="60">
        <v>399.27</v>
      </c>
      <c r="I209" s="60">
        <v>409.27</v>
      </c>
      <c r="J209" s="60">
        <v>409.27</v>
      </c>
      <c r="K209" s="60">
        <v>399.27</v>
      </c>
      <c r="L209" s="60">
        <v>399.27</v>
      </c>
      <c r="M209" s="60">
        <v>399.27</v>
      </c>
      <c r="N209" s="60">
        <v>201.85</v>
      </c>
      <c r="O209" s="60">
        <v>379.2</v>
      </c>
      <c r="P209" s="60">
        <v>608.48</v>
      </c>
      <c r="Q209" s="159">
        <v>178.4</v>
      </c>
      <c r="R209" s="159">
        <v>800.26</v>
      </c>
      <c r="S209" s="60">
        <v>216.73</v>
      </c>
      <c r="T209" s="47">
        <f t="shared" si="72"/>
        <v>4800.5399999999991</v>
      </c>
      <c r="U209" s="60">
        <v>2700</v>
      </c>
      <c r="V209" s="60">
        <f t="shared" si="73"/>
        <v>-2100.5399999999991</v>
      </c>
      <c r="W209" s="49">
        <f t="shared" si="74"/>
        <v>1.7779777777777774</v>
      </c>
      <c r="X209" s="1"/>
    </row>
    <row r="210" spans="1:24" x14ac:dyDescent="0.25">
      <c r="A210" t="s">
        <v>7</v>
      </c>
      <c r="B210" s="46" t="s">
        <v>234</v>
      </c>
      <c r="C210" t="s">
        <v>235</v>
      </c>
      <c r="D210" s="47">
        <v>5275</v>
      </c>
      <c r="E210" s="47">
        <v>5000</v>
      </c>
      <c r="F210" s="47">
        <f t="shared" si="71"/>
        <v>-275</v>
      </c>
      <c r="H210" s="60">
        <v>0</v>
      </c>
      <c r="I210" s="60">
        <v>8150</v>
      </c>
      <c r="J210" s="60">
        <v>0</v>
      </c>
      <c r="K210" s="60">
        <v>0</v>
      </c>
      <c r="L210" s="60">
        <v>0</v>
      </c>
      <c r="M210" s="60">
        <v>0</v>
      </c>
      <c r="N210" s="60">
        <v>0</v>
      </c>
      <c r="O210" s="60">
        <v>0</v>
      </c>
      <c r="P210" s="60">
        <v>0</v>
      </c>
      <c r="Q210" s="159">
        <v>0</v>
      </c>
      <c r="R210" s="159">
        <v>0</v>
      </c>
      <c r="S210" s="60">
        <v>0</v>
      </c>
      <c r="T210" s="47">
        <f t="shared" si="72"/>
        <v>8150</v>
      </c>
      <c r="U210" s="60">
        <v>5000</v>
      </c>
      <c r="V210" s="60">
        <f t="shared" si="73"/>
        <v>-3150</v>
      </c>
      <c r="W210" s="49">
        <f t="shared" si="74"/>
        <v>1.63</v>
      </c>
      <c r="X210" s="1"/>
    </row>
    <row r="211" spans="1:24" x14ac:dyDescent="0.25">
      <c r="B211" s="91" t="s">
        <v>1192</v>
      </c>
      <c r="C211" t="s">
        <v>197</v>
      </c>
      <c r="D211" s="47">
        <v>-192417.5</v>
      </c>
      <c r="E211" s="47">
        <v>7211.18</v>
      </c>
      <c r="F211" s="47">
        <f t="shared" si="71"/>
        <v>199628.68</v>
      </c>
      <c r="H211" s="60">
        <v>0</v>
      </c>
      <c r="I211" s="60">
        <v>0</v>
      </c>
      <c r="J211" s="60">
        <v>0</v>
      </c>
      <c r="K211" s="60">
        <v>0</v>
      </c>
      <c r="L211" s="60">
        <v>3866.48</v>
      </c>
      <c r="M211" s="60">
        <v>0</v>
      </c>
      <c r="N211" s="60">
        <v>179646</v>
      </c>
      <c r="O211" s="60">
        <v>-175238.22</v>
      </c>
      <c r="P211" s="60">
        <v>0</v>
      </c>
      <c r="Q211" s="159">
        <v>0</v>
      </c>
      <c r="R211" s="159">
        <v>0</v>
      </c>
      <c r="S211" s="60">
        <v>0</v>
      </c>
      <c r="T211" s="47">
        <f t="shared" si="72"/>
        <v>8274.2600000000093</v>
      </c>
      <c r="U211" s="60">
        <v>7211.18</v>
      </c>
      <c r="V211" s="60">
        <f t="shared" si="73"/>
        <v>-1063.080000000009</v>
      </c>
      <c r="W211" s="49">
        <f t="shared" si="74"/>
        <v>1.1474210878108726</v>
      </c>
      <c r="X211" s="1"/>
    </row>
    <row r="212" spans="1:24" x14ac:dyDescent="0.25">
      <c r="B212" s="91" t="s">
        <v>1193</v>
      </c>
      <c r="C212" t="s">
        <v>236</v>
      </c>
      <c r="D212" s="47">
        <v>-158585.74</v>
      </c>
      <c r="E212" s="47">
        <v>1013.37</v>
      </c>
      <c r="F212" s="47">
        <f t="shared" si="71"/>
        <v>159599.10999999999</v>
      </c>
      <c r="H212" s="60">
        <v>0</v>
      </c>
      <c r="I212" s="60">
        <v>0</v>
      </c>
      <c r="J212" s="60">
        <v>0</v>
      </c>
      <c r="K212" s="60">
        <v>0</v>
      </c>
      <c r="L212" s="60">
        <v>449.72</v>
      </c>
      <c r="M212" s="60">
        <v>0</v>
      </c>
      <c r="N212" s="60">
        <v>166239</v>
      </c>
      <c r="O212" s="60">
        <v>-166239</v>
      </c>
      <c r="P212" s="60">
        <v>0</v>
      </c>
      <c r="Q212" s="159">
        <v>0</v>
      </c>
      <c r="R212" s="159">
        <v>0</v>
      </c>
      <c r="S212" s="60">
        <v>0</v>
      </c>
      <c r="T212" s="47">
        <f t="shared" si="72"/>
        <v>449.72000000000116</v>
      </c>
      <c r="U212" s="60">
        <v>1000</v>
      </c>
      <c r="V212" s="60">
        <f t="shared" si="73"/>
        <v>550.27999999999884</v>
      </c>
      <c r="W212" s="49">
        <f t="shared" si="74"/>
        <v>0.44972000000000117</v>
      </c>
      <c r="X212" s="1"/>
    </row>
    <row r="213" spans="1:24" x14ac:dyDescent="0.25">
      <c r="B213" s="91" t="s">
        <v>1194</v>
      </c>
      <c r="C213" t="s">
        <v>211</v>
      </c>
      <c r="D213" s="47">
        <v>740</v>
      </c>
      <c r="E213" s="47">
        <v>1000</v>
      </c>
      <c r="F213" s="47">
        <f t="shared" si="71"/>
        <v>260</v>
      </c>
      <c r="H213" s="60">
        <v>0</v>
      </c>
      <c r="I213" s="60">
        <v>0</v>
      </c>
      <c r="J213" s="60">
        <v>0</v>
      </c>
      <c r="K213" s="60">
        <v>0</v>
      </c>
      <c r="L213" s="60">
        <v>0</v>
      </c>
      <c r="M213" s="60">
        <v>0</v>
      </c>
      <c r="N213" s="60">
        <v>0</v>
      </c>
      <c r="O213" s="60">
        <v>0</v>
      </c>
      <c r="P213" s="60">
        <v>55</v>
      </c>
      <c r="Q213" s="159">
        <v>0</v>
      </c>
      <c r="R213" s="159">
        <v>25</v>
      </c>
      <c r="S213" s="60">
        <v>0</v>
      </c>
      <c r="T213" s="47">
        <f t="shared" si="72"/>
        <v>80</v>
      </c>
      <c r="U213" s="60">
        <v>1000</v>
      </c>
      <c r="V213" s="60">
        <f t="shared" si="73"/>
        <v>920</v>
      </c>
      <c r="W213" s="49">
        <f t="shared" si="74"/>
        <v>0.08</v>
      </c>
      <c r="X213" s="1"/>
    </row>
    <row r="214" spans="1:24" x14ac:dyDescent="0.25">
      <c r="B214" s="91" t="s">
        <v>1195</v>
      </c>
      <c r="C214" t="s">
        <v>162</v>
      </c>
      <c r="D214" s="47">
        <v>1608.95</v>
      </c>
      <c r="E214" s="47">
        <v>2500</v>
      </c>
      <c r="F214" s="47">
        <f t="shared" si="71"/>
        <v>891.05</v>
      </c>
      <c r="H214" s="60">
        <v>0</v>
      </c>
      <c r="I214" s="60">
        <v>0</v>
      </c>
      <c r="J214" s="60">
        <v>0</v>
      </c>
      <c r="K214" s="60">
        <v>0</v>
      </c>
      <c r="L214" s="60">
        <v>0</v>
      </c>
      <c r="M214" s="60">
        <v>0</v>
      </c>
      <c r="N214" s="60">
        <v>0</v>
      </c>
      <c r="O214" s="60">
        <v>0</v>
      </c>
      <c r="P214" s="60">
        <v>0</v>
      </c>
      <c r="Q214" s="159">
        <v>0</v>
      </c>
      <c r="R214" s="159">
        <v>0</v>
      </c>
      <c r="S214" s="60">
        <v>0</v>
      </c>
      <c r="T214" s="47">
        <f t="shared" si="72"/>
        <v>0</v>
      </c>
      <c r="U214" s="60">
        <v>2500</v>
      </c>
      <c r="V214" s="60">
        <f t="shared" si="73"/>
        <v>2500</v>
      </c>
      <c r="W214" s="49">
        <f t="shared" si="74"/>
        <v>0</v>
      </c>
      <c r="X214" s="1"/>
    </row>
    <row r="215" spans="1:24" x14ac:dyDescent="0.25">
      <c r="B215" s="91" t="s">
        <v>1196</v>
      </c>
      <c r="C215" t="s">
        <v>163</v>
      </c>
      <c r="D215" s="47">
        <v>400</v>
      </c>
      <c r="E215" s="47">
        <v>1100</v>
      </c>
      <c r="F215" s="47">
        <f t="shared" si="71"/>
        <v>700</v>
      </c>
      <c r="H215" s="60">
        <v>0</v>
      </c>
      <c r="I215" s="60">
        <v>0</v>
      </c>
      <c r="J215" s="60">
        <v>0</v>
      </c>
      <c r="K215" s="60">
        <v>0</v>
      </c>
      <c r="L215" s="60">
        <v>0</v>
      </c>
      <c r="M215" s="60">
        <v>0</v>
      </c>
      <c r="N215" s="60">
        <v>0</v>
      </c>
      <c r="O215" s="60">
        <v>0</v>
      </c>
      <c r="P215" s="60">
        <v>0</v>
      </c>
      <c r="Q215" s="159">
        <v>0</v>
      </c>
      <c r="R215" s="159">
        <v>0</v>
      </c>
      <c r="S215" s="60">
        <v>0</v>
      </c>
      <c r="T215" s="47">
        <f t="shared" si="72"/>
        <v>0</v>
      </c>
      <c r="U215" s="60">
        <v>1100</v>
      </c>
      <c r="V215" s="60">
        <f t="shared" si="73"/>
        <v>1100</v>
      </c>
      <c r="W215" s="49">
        <f t="shared" si="74"/>
        <v>0</v>
      </c>
      <c r="X215" s="1"/>
    </row>
    <row r="216" spans="1:24" x14ac:dyDescent="0.25">
      <c r="B216" s="91" t="s">
        <v>1197</v>
      </c>
      <c r="C216" t="s">
        <v>164</v>
      </c>
      <c r="D216" s="47">
        <v>7683.16</v>
      </c>
      <c r="E216" s="47">
        <v>2500</v>
      </c>
      <c r="F216" s="47">
        <f t="shared" si="71"/>
        <v>-5183.16</v>
      </c>
      <c r="H216" s="60">
        <v>388.3</v>
      </c>
      <c r="I216" s="60">
        <v>189.88</v>
      </c>
      <c r="J216" s="60">
        <v>159.69999999999999</v>
      </c>
      <c r="K216" s="60">
        <v>224.6</v>
      </c>
      <c r="L216" s="60">
        <v>235.8</v>
      </c>
      <c r="M216" s="60">
        <v>63.86</v>
      </c>
      <c r="N216" s="60">
        <v>235.8</v>
      </c>
      <c r="O216" s="60">
        <v>235.8</v>
      </c>
      <c r="P216" s="60">
        <v>252.9</v>
      </c>
      <c r="Q216" s="159">
        <v>1221.21</v>
      </c>
      <c r="R216" s="159">
        <v>306.87</v>
      </c>
      <c r="S216" s="60">
        <v>560.94000000000005</v>
      </c>
      <c r="T216" s="47">
        <f t="shared" si="72"/>
        <v>4075.6600000000003</v>
      </c>
      <c r="U216" s="60">
        <v>2500</v>
      </c>
      <c r="V216" s="60">
        <f t="shared" si="73"/>
        <v>-1575.6600000000003</v>
      </c>
      <c r="W216" s="49">
        <f t="shared" si="74"/>
        <v>1.6302640000000002</v>
      </c>
      <c r="X216" s="1"/>
    </row>
    <row r="217" spans="1:24" x14ac:dyDescent="0.25">
      <c r="B217" s="91" t="s">
        <v>1198</v>
      </c>
      <c r="C217" t="s">
        <v>239</v>
      </c>
      <c r="D217" s="47">
        <v>46897.71</v>
      </c>
      <c r="E217" s="47">
        <v>70000</v>
      </c>
      <c r="F217" s="47">
        <f t="shared" si="71"/>
        <v>23102.29</v>
      </c>
      <c r="H217" s="60">
        <v>0</v>
      </c>
      <c r="I217" s="60">
        <v>0</v>
      </c>
      <c r="J217" s="60">
        <v>0</v>
      </c>
      <c r="K217" s="60">
        <v>0</v>
      </c>
      <c r="L217" s="60">
        <v>0</v>
      </c>
      <c r="M217" s="60">
        <v>57412.99</v>
      </c>
      <c r="N217" s="60">
        <v>0</v>
      </c>
      <c r="O217" s="60">
        <v>0</v>
      </c>
      <c r="P217" s="60">
        <v>0</v>
      </c>
      <c r="Q217" s="159">
        <v>0</v>
      </c>
      <c r="R217" s="159">
        <v>0</v>
      </c>
      <c r="S217" s="60">
        <v>0</v>
      </c>
      <c r="T217" s="47">
        <f t="shared" si="72"/>
        <v>57412.99</v>
      </c>
      <c r="U217" s="60">
        <v>80000</v>
      </c>
      <c r="V217" s="60">
        <f t="shared" si="73"/>
        <v>22587.010000000002</v>
      </c>
      <c r="W217" s="49">
        <f t="shared" si="74"/>
        <v>0.71766237499999996</v>
      </c>
      <c r="X217" s="1"/>
    </row>
    <row r="218" spans="1:24" ht="15.75" thickBot="1" x14ac:dyDescent="0.3">
      <c r="B218" s="91"/>
      <c r="D218" s="70">
        <v>-156375.03</v>
      </c>
      <c r="E218" s="71">
        <f>SUM(E202:E217)</f>
        <v>203246.04</v>
      </c>
      <c r="F218" s="72">
        <f>SUM(F202:F217)</f>
        <v>360251.44</v>
      </c>
      <c r="G218" s="73"/>
      <c r="H218" s="71">
        <f t="shared" ref="H218:V218" si="75">SUM(H202:H217)</f>
        <v>3589.2199999999993</v>
      </c>
      <c r="I218" s="71">
        <f t="shared" si="75"/>
        <v>12477.97</v>
      </c>
      <c r="J218" s="71">
        <f t="shared" si="75"/>
        <v>16390.34</v>
      </c>
      <c r="K218" s="71">
        <f t="shared" si="75"/>
        <v>4992.41</v>
      </c>
      <c r="L218" s="71">
        <f t="shared" si="75"/>
        <v>23353.93</v>
      </c>
      <c r="M218" s="71">
        <f t="shared" si="75"/>
        <v>59970.06</v>
      </c>
      <c r="N218" s="71">
        <f t="shared" si="75"/>
        <v>354725.49</v>
      </c>
      <c r="O218" s="71">
        <f t="shared" si="75"/>
        <v>-337420.31</v>
      </c>
      <c r="P218" s="71">
        <f t="shared" si="75"/>
        <v>6513.4699999999993</v>
      </c>
      <c r="Q218" s="71">
        <f t="shared" si="75"/>
        <v>21330.71</v>
      </c>
      <c r="R218" s="72">
        <f t="shared" si="75"/>
        <v>35115.730000000003</v>
      </c>
      <c r="S218" s="71">
        <f t="shared" si="75"/>
        <v>10361.6</v>
      </c>
      <c r="T218" s="70">
        <f t="shared" si="75"/>
        <v>211400.62</v>
      </c>
      <c r="U218" s="71">
        <f t="shared" si="75"/>
        <v>198661.18</v>
      </c>
      <c r="V218" s="71">
        <f t="shared" si="75"/>
        <v>-12739.440000000017</v>
      </c>
      <c r="W218" s="66">
        <f t="shared" si="74"/>
        <v>1.0641264689961067</v>
      </c>
      <c r="X218" s="1"/>
    </row>
    <row r="219" spans="1:24" ht="15.75" thickTop="1" x14ac:dyDescent="0.25">
      <c r="A219" t="s">
        <v>1145</v>
      </c>
      <c r="B219" s="91"/>
      <c r="H219" s="60"/>
      <c r="I219" s="60"/>
      <c r="J219" s="60"/>
      <c r="K219" s="207"/>
      <c r="L219" s="60"/>
      <c r="M219" s="60"/>
      <c r="N219" s="60"/>
      <c r="O219" s="60"/>
      <c r="P219" s="60"/>
      <c r="Q219" s="60"/>
      <c r="S219" s="60"/>
      <c r="U219" s="60"/>
      <c r="V219" s="60"/>
      <c r="X219" s="1"/>
    </row>
    <row r="220" spans="1:24" x14ac:dyDescent="0.25">
      <c r="B220" s="91" t="s">
        <v>1199</v>
      </c>
      <c r="C220" t="s">
        <v>165</v>
      </c>
      <c r="D220" s="47">
        <v>7914.15</v>
      </c>
      <c r="E220" s="47">
        <v>17219.2</v>
      </c>
      <c r="F220" s="47">
        <f>E220-D220</f>
        <v>9305.0500000000011</v>
      </c>
      <c r="H220" s="60">
        <v>602.66000000000008</v>
      </c>
      <c r="I220" s="60">
        <v>637.96</v>
      </c>
      <c r="J220" s="60">
        <v>680.26</v>
      </c>
      <c r="K220" s="60">
        <v>630.95999999999992</v>
      </c>
      <c r="L220" s="60">
        <v>708.56</v>
      </c>
      <c r="M220" s="60">
        <v>625.44000000000005</v>
      </c>
      <c r="N220" s="60">
        <v>650.48</v>
      </c>
      <c r="O220" s="60">
        <v>708.56</v>
      </c>
      <c r="P220" s="60">
        <f>708.56-247.1</f>
        <v>461.45999999999992</v>
      </c>
      <c r="Q220" s="159">
        <v>637.96</v>
      </c>
      <c r="R220" s="159">
        <f>673.26-35.3</f>
        <v>637.96</v>
      </c>
      <c r="S220" s="60">
        <v>683.21</v>
      </c>
      <c r="T220" s="47">
        <f t="shared" ref="T220:T224" si="76">SUM(H220:S220)</f>
        <v>7665.4699999999993</v>
      </c>
      <c r="U220" s="60">
        <v>16396.12</v>
      </c>
      <c r="V220" s="60">
        <f>U220-T220</f>
        <v>8730.65</v>
      </c>
      <c r="W220" s="49">
        <f>T220/U220</f>
        <v>0.46751731507210242</v>
      </c>
      <c r="X220" s="1"/>
    </row>
    <row r="221" spans="1:24" x14ac:dyDescent="0.25">
      <c r="A221" t="s">
        <v>7</v>
      </c>
      <c r="B221" s="46" t="s">
        <v>240</v>
      </c>
      <c r="C221" t="s">
        <v>168</v>
      </c>
      <c r="D221" s="47">
        <v>655.25</v>
      </c>
      <c r="E221" s="47">
        <v>288</v>
      </c>
      <c r="F221" s="47">
        <f>E221-D221</f>
        <v>-367.25</v>
      </c>
      <c r="H221" s="60">
        <v>43.01</v>
      </c>
      <c r="I221" s="60">
        <v>42.51</v>
      </c>
      <c r="J221" s="60">
        <v>38.51</v>
      </c>
      <c r="K221" s="60">
        <v>38.51</v>
      </c>
      <c r="L221" s="60">
        <v>8.5</v>
      </c>
      <c r="M221" s="60">
        <v>8.5</v>
      </c>
      <c r="N221" s="60">
        <v>8.5</v>
      </c>
      <c r="O221" s="60">
        <v>8.5</v>
      </c>
      <c r="P221" s="60">
        <v>8.5</v>
      </c>
      <c r="Q221" s="159">
        <v>8.5</v>
      </c>
      <c r="R221" s="159">
        <v>8.5</v>
      </c>
      <c r="S221" s="60">
        <v>8.5</v>
      </c>
      <c r="T221" s="47">
        <f t="shared" si="76"/>
        <v>230.54</v>
      </c>
      <c r="U221" s="60">
        <v>132.38999999999999</v>
      </c>
      <c r="V221" s="60">
        <f>U221-T221</f>
        <v>-98.15</v>
      </c>
      <c r="W221" s="49">
        <f>T221/U221</f>
        <v>1.7413701941234234</v>
      </c>
      <c r="X221" s="1"/>
    </row>
    <row r="222" spans="1:24" x14ac:dyDescent="0.25">
      <c r="A222" t="s">
        <v>7</v>
      </c>
      <c r="B222" s="46" t="s">
        <v>241</v>
      </c>
      <c r="C222" t="s">
        <v>170</v>
      </c>
      <c r="D222" s="47">
        <v>139.94999999999999</v>
      </c>
      <c r="E222" s="47">
        <v>179.28</v>
      </c>
      <c r="F222" s="47">
        <f>E222-D222</f>
        <v>39.330000000000013</v>
      </c>
      <c r="H222" s="60">
        <v>7.47</v>
      </c>
      <c r="I222" s="60">
        <v>7.47</v>
      </c>
      <c r="J222" s="60">
        <v>7.47</v>
      </c>
      <c r="K222" s="60">
        <v>7.47</v>
      </c>
      <c r="L222" s="60">
        <v>7.47</v>
      </c>
      <c r="M222" s="60">
        <v>7.47</v>
      </c>
      <c r="N222" s="60">
        <v>7.47</v>
      </c>
      <c r="O222" s="60">
        <v>7.47</v>
      </c>
      <c r="P222" s="60">
        <v>7.47</v>
      </c>
      <c r="Q222" s="159">
        <v>7.47</v>
      </c>
      <c r="R222" s="159">
        <v>7.47</v>
      </c>
      <c r="S222" s="60">
        <v>7.47</v>
      </c>
      <c r="T222" s="47">
        <f t="shared" si="76"/>
        <v>89.64</v>
      </c>
      <c r="U222" s="60">
        <v>162.4</v>
      </c>
      <c r="V222" s="60">
        <f>U222-T222</f>
        <v>72.760000000000005</v>
      </c>
      <c r="W222" s="49">
        <f>T222/U222</f>
        <v>0.55197044334975365</v>
      </c>
      <c r="X222" s="1"/>
    </row>
    <row r="223" spans="1:24" x14ac:dyDescent="0.25">
      <c r="A223" t="s">
        <v>7</v>
      </c>
      <c r="B223" s="46" t="s">
        <v>242</v>
      </c>
      <c r="C223" t="s">
        <v>172</v>
      </c>
      <c r="D223" s="47">
        <v>0</v>
      </c>
      <c r="E223" s="47">
        <v>589.91999999999996</v>
      </c>
      <c r="F223" s="47">
        <f>E223-D223</f>
        <v>589.91999999999996</v>
      </c>
      <c r="H223" s="60">
        <v>0</v>
      </c>
      <c r="I223" s="60">
        <v>0</v>
      </c>
      <c r="J223" s="60">
        <v>0</v>
      </c>
      <c r="K223" s="60">
        <v>0</v>
      </c>
      <c r="L223" s="60">
        <v>30.01</v>
      </c>
      <c r="M223" s="60">
        <v>30.01</v>
      </c>
      <c r="N223" s="60">
        <v>30.01</v>
      </c>
      <c r="O223" s="60">
        <v>30.01</v>
      </c>
      <c r="P223" s="60">
        <v>30.01</v>
      </c>
      <c r="Q223" s="159">
        <v>30.01</v>
      </c>
      <c r="R223" s="159">
        <v>30.01</v>
      </c>
      <c r="S223" s="60">
        <v>30.01</v>
      </c>
      <c r="T223" s="47">
        <f t="shared" si="76"/>
        <v>240.07999999999998</v>
      </c>
      <c r="U223" s="60">
        <v>591.55999999999995</v>
      </c>
      <c r="V223" s="60">
        <f>U223-T223</f>
        <v>351.47999999999996</v>
      </c>
      <c r="W223" s="49">
        <f>T223/U223</f>
        <v>0.40584217999864763</v>
      </c>
      <c r="X223" s="1"/>
    </row>
    <row r="224" spans="1:24" x14ac:dyDescent="0.25">
      <c r="B224" s="91" t="s">
        <v>1200</v>
      </c>
      <c r="C224" t="s">
        <v>173</v>
      </c>
      <c r="D224" s="47">
        <v>1776.86</v>
      </c>
      <c r="E224" s="47">
        <v>0</v>
      </c>
      <c r="F224" s="47">
        <f>E224-D224</f>
        <v>-1776.86</v>
      </c>
      <c r="H224" s="60">
        <v>0</v>
      </c>
      <c r="I224" s="60">
        <v>0</v>
      </c>
      <c r="J224" s="60">
        <v>0</v>
      </c>
      <c r="K224" s="60">
        <v>0</v>
      </c>
      <c r="L224" s="60">
        <v>0</v>
      </c>
      <c r="M224" s="60">
        <v>0</v>
      </c>
      <c r="N224" s="60">
        <v>0</v>
      </c>
      <c r="O224" s="60">
        <v>0</v>
      </c>
      <c r="P224" s="60">
        <v>0</v>
      </c>
      <c r="Q224" s="159">
        <v>0</v>
      </c>
      <c r="R224" s="159">
        <v>0</v>
      </c>
      <c r="S224" s="60">
        <v>0</v>
      </c>
      <c r="T224" s="47">
        <f t="shared" si="76"/>
        <v>0</v>
      </c>
      <c r="U224" s="60">
        <v>0</v>
      </c>
      <c r="V224" s="60">
        <f>U224-T224</f>
        <v>0</v>
      </c>
      <c r="W224" s="49">
        <v>0</v>
      </c>
      <c r="X224" s="1"/>
    </row>
    <row r="225" spans="1:24" ht="15.75" thickBot="1" x14ac:dyDescent="0.3">
      <c r="D225" s="70">
        <v>10486.210000000001</v>
      </c>
      <c r="E225" s="71">
        <f t="shared" ref="E225:S225" si="77">SUM(E220:E224)</f>
        <v>18276.399999999998</v>
      </c>
      <c r="F225" s="72">
        <f>SUM(F220:F224)</f>
        <v>7790.1900000000014</v>
      </c>
      <c r="G225" s="73"/>
      <c r="H225" s="71">
        <f t="shared" si="77"/>
        <v>653.1400000000001</v>
      </c>
      <c r="I225" s="71">
        <f t="shared" si="77"/>
        <v>687.94</v>
      </c>
      <c r="J225" s="71">
        <f t="shared" si="77"/>
        <v>726.24</v>
      </c>
      <c r="K225" s="71">
        <f t="shared" si="77"/>
        <v>676.93999999999994</v>
      </c>
      <c r="L225" s="71">
        <f t="shared" si="77"/>
        <v>754.54</v>
      </c>
      <c r="M225" s="71">
        <f t="shared" si="77"/>
        <v>671.42000000000007</v>
      </c>
      <c r="N225" s="71">
        <f t="shared" si="77"/>
        <v>696.46</v>
      </c>
      <c r="O225" s="71">
        <f t="shared" si="77"/>
        <v>754.54</v>
      </c>
      <c r="P225" s="71">
        <f t="shared" si="77"/>
        <v>507.43999999999994</v>
      </c>
      <c r="Q225" s="71">
        <f t="shared" si="77"/>
        <v>683.94</v>
      </c>
      <c r="R225" s="72">
        <f t="shared" si="77"/>
        <v>683.94</v>
      </c>
      <c r="S225" s="71">
        <f t="shared" si="77"/>
        <v>729.19</v>
      </c>
      <c r="T225" s="70">
        <f>SUM(T220:T224)</f>
        <v>8225.73</v>
      </c>
      <c r="U225" s="71">
        <f>SUM(U220:U224)</f>
        <v>17282.47</v>
      </c>
      <c r="V225" s="71">
        <f>SUM(V220:V224)</f>
        <v>9056.74</v>
      </c>
      <c r="W225" s="66">
        <f>T225/U225</f>
        <v>0.47595800831709811</v>
      </c>
    </row>
    <row r="226" spans="1:24" ht="15.75" thickTop="1" x14ac:dyDescent="0.25">
      <c r="A226" t="s">
        <v>178</v>
      </c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S226" s="60"/>
      <c r="U226" s="60"/>
      <c r="V226" s="60"/>
      <c r="X226" s="1"/>
    </row>
    <row r="227" spans="1:24" ht="15.75" thickBot="1" x14ac:dyDescent="0.3">
      <c r="B227" s="91" t="s">
        <v>1201</v>
      </c>
      <c r="C227" t="s">
        <v>204</v>
      </c>
      <c r="D227" s="47">
        <v>12289.49</v>
      </c>
      <c r="E227" s="47">
        <v>4500</v>
      </c>
      <c r="F227" s="47">
        <f>E227-D227</f>
        <v>-7789.49</v>
      </c>
      <c r="H227" s="71">
        <v>828.98</v>
      </c>
      <c r="I227" s="71">
        <v>564.42999999999995</v>
      </c>
      <c r="J227" s="71">
        <v>197.28</v>
      </c>
      <c r="K227" s="71">
        <v>345.61</v>
      </c>
      <c r="L227" s="71">
        <v>451.85</v>
      </c>
      <c r="M227" s="71">
        <v>0</v>
      </c>
      <c r="N227" s="71">
        <v>711.41</v>
      </c>
      <c r="O227" s="71">
        <v>318.60000000000002</v>
      </c>
      <c r="P227" s="71">
        <v>556.75</v>
      </c>
      <c r="Q227" s="72">
        <v>3478.15</v>
      </c>
      <c r="R227" s="72">
        <v>477.57</v>
      </c>
      <c r="S227" s="71">
        <v>514.28</v>
      </c>
      <c r="T227" s="70">
        <f t="shared" ref="T227" si="78">SUM(H227:S227)</f>
        <v>8444.91</v>
      </c>
      <c r="U227" s="71">
        <v>12500</v>
      </c>
      <c r="V227" s="71">
        <f>U227-T227</f>
        <v>4055.09</v>
      </c>
      <c r="W227" s="66">
        <f>T227/U227</f>
        <v>0.67559279999999999</v>
      </c>
      <c r="X227" s="1"/>
    </row>
    <row r="228" spans="1:24" ht="15.75" thickTop="1" x14ac:dyDescent="0.25"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S228" s="60"/>
      <c r="U228" s="60"/>
      <c r="V228" s="60"/>
    </row>
    <row r="229" spans="1:24" x14ac:dyDescent="0.25">
      <c r="A229" t="s">
        <v>183</v>
      </c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S229" s="60"/>
      <c r="U229" s="60"/>
      <c r="V229" s="60"/>
      <c r="X229" s="1"/>
    </row>
    <row r="230" spans="1:24" x14ac:dyDescent="0.25">
      <c r="A230" s="100"/>
      <c r="B230" s="91" t="s">
        <v>1202</v>
      </c>
      <c r="C230" t="s">
        <v>185</v>
      </c>
      <c r="D230" s="47">
        <v>25314.62</v>
      </c>
      <c r="E230" s="47">
        <v>10000</v>
      </c>
      <c r="F230" s="47">
        <f>E230-D230</f>
        <v>-15314.619999999999</v>
      </c>
      <c r="H230" s="60">
        <v>2793.4800000000005</v>
      </c>
      <c r="I230" s="60">
        <v>610</v>
      </c>
      <c r="J230" s="60">
        <v>745.16</v>
      </c>
      <c r="K230" s="60">
        <v>1609.16</v>
      </c>
      <c r="L230" s="60">
        <f>VLOOKUP(B230,[6]GBCY5546!$B:$D,3,FALSE)</f>
        <v>763</v>
      </c>
      <c r="M230" s="60">
        <v>610</v>
      </c>
      <c r="N230" s="60">
        <v>158.11000000000001</v>
      </c>
      <c r="O230" s="60">
        <f>VLOOKUP(B230,[4]GBCY2182!$B:$D,3,FALSE)</f>
        <v>1627</v>
      </c>
      <c r="P230" s="60">
        <f>VLOOKUP(B230,[5]GBCY1260!$B:$D,3,FALSE)</f>
        <v>1712.85</v>
      </c>
      <c r="Q230" s="159">
        <v>787.91</v>
      </c>
      <c r="R230" s="159">
        <v>1640.45</v>
      </c>
      <c r="S230" s="60">
        <v>1651.91</v>
      </c>
      <c r="T230" s="47">
        <f t="shared" ref="T230:T232" si="79">SUM(H230:S230)</f>
        <v>14709.03</v>
      </c>
      <c r="U230" s="60">
        <v>15000</v>
      </c>
      <c r="V230" s="60">
        <f>U230-T230</f>
        <v>290.96999999999935</v>
      </c>
      <c r="W230" s="49">
        <f>T230/U230</f>
        <v>0.98060200000000008</v>
      </c>
      <c r="X230" s="1"/>
    </row>
    <row r="231" spans="1:24" x14ac:dyDescent="0.25">
      <c r="A231" s="100"/>
      <c r="B231" s="91" t="s">
        <v>1279</v>
      </c>
      <c r="C231" t="s">
        <v>186</v>
      </c>
      <c r="D231" s="47">
        <v>375</v>
      </c>
      <c r="E231" s="47">
        <v>23100</v>
      </c>
      <c r="F231" s="47">
        <f>E231-D231</f>
        <v>22725</v>
      </c>
      <c r="H231" s="60">
        <v>0</v>
      </c>
      <c r="I231" s="60">
        <v>0</v>
      </c>
      <c r="J231" s="60">
        <v>0</v>
      </c>
      <c r="K231" s="60">
        <v>0</v>
      </c>
      <c r="L231" s="60">
        <v>0</v>
      </c>
      <c r="M231" s="60">
        <v>0</v>
      </c>
      <c r="N231" s="60">
        <v>0</v>
      </c>
      <c r="O231" s="60">
        <f>VLOOKUP(B231,[4]GBCY2182!$B:$D,3,FALSE)</f>
        <v>0</v>
      </c>
      <c r="P231" s="60">
        <v>0</v>
      </c>
      <c r="Q231" s="60">
        <v>820</v>
      </c>
      <c r="R231" s="159">
        <v>0</v>
      </c>
      <c r="S231" s="60">
        <v>0</v>
      </c>
      <c r="T231" s="47">
        <f t="shared" si="79"/>
        <v>820</v>
      </c>
      <c r="U231" s="60">
        <v>500</v>
      </c>
      <c r="V231" s="60">
        <f>U231-T231</f>
        <v>-320</v>
      </c>
      <c r="W231" s="49">
        <f>T231/U231</f>
        <v>1.64</v>
      </c>
      <c r="X231" s="1"/>
    </row>
    <row r="232" spans="1:24" x14ac:dyDescent="0.25">
      <c r="A232" s="100"/>
      <c r="B232" s="91" t="s">
        <v>1183</v>
      </c>
      <c r="C232" t="s">
        <v>188</v>
      </c>
      <c r="H232" s="60">
        <v>1335</v>
      </c>
      <c r="I232" s="60">
        <v>0</v>
      </c>
      <c r="J232" s="60">
        <v>1500</v>
      </c>
      <c r="K232" s="60">
        <v>0</v>
      </c>
      <c r="L232" s="60">
        <f>VLOOKUP(B232,[6]GBCY5546!$B:$D,3,FALSE)</f>
        <v>950</v>
      </c>
      <c r="M232" s="60">
        <v>500</v>
      </c>
      <c r="N232" s="60">
        <v>600</v>
      </c>
      <c r="O232" s="60">
        <f>VLOOKUP(B232,[4]GBCY2182!$B:$D,3,FALSE)</f>
        <v>350</v>
      </c>
      <c r="P232" s="60">
        <f>VLOOKUP(B232,[5]GBCY1260!$B:$D,3,FALSE)</f>
        <v>350</v>
      </c>
      <c r="Q232" s="60">
        <v>500</v>
      </c>
      <c r="R232" s="159">
        <v>350</v>
      </c>
      <c r="S232" s="60">
        <v>450</v>
      </c>
      <c r="T232" s="47">
        <f t="shared" si="79"/>
        <v>6885</v>
      </c>
      <c r="U232" s="60">
        <v>0</v>
      </c>
      <c r="V232" s="60">
        <f>U232-T232</f>
        <v>-6885</v>
      </c>
      <c r="W232" s="49">
        <v>0</v>
      </c>
      <c r="X232" s="1"/>
    </row>
    <row r="233" spans="1:24" ht="15.75" thickBot="1" x14ac:dyDescent="0.3">
      <c r="D233" s="70">
        <v>25689.62</v>
      </c>
      <c r="E233" s="71">
        <v>33100</v>
      </c>
      <c r="F233" s="72">
        <f>SUM(F230:F231)</f>
        <v>7410.380000000001</v>
      </c>
      <c r="G233" s="73"/>
      <c r="H233" s="71">
        <f>SUM(H230:H232)</f>
        <v>4128.4800000000005</v>
      </c>
      <c r="I233" s="71">
        <f t="shared" ref="I233:W233" si="80">SUM(I230:I232)</f>
        <v>610</v>
      </c>
      <c r="J233" s="71">
        <f t="shared" si="80"/>
        <v>2245.16</v>
      </c>
      <c r="K233" s="71">
        <f t="shared" si="80"/>
        <v>1609.16</v>
      </c>
      <c r="L233" s="71">
        <f t="shared" si="80"/>
        <v>1713</v>
      </c>
      <c r="M233" s="71">
        <f t="shared" si="80"/>
        <v>1110</v>
      </c>
      <c r="N233" s="71">
        <f t="shared" si="80"/>
        <v>758.11</v>
      </c>
      <c r="O233" s="71">
        <f t="shared" si="80"/>
        <v>1977</v>
      </c>
      <c r="P233" s="71">
        <f t="shared" si="80"/>
        <v>2062.85</v>
      </c>
      <c r="Q233" s="71">
        <f t="shared" si="80"/>
        <v>2107.91</v>
      </c>
      <c r="R233" s="71">
        <f t="shared" si="80"/>
        <v>1990.45</v>
      </c>
      <c r="S233" s="71">
        <f t="shared" si="80"/>
        <v>2101.91</v>
      </c>
      <c r="T233" s="71">
        <f t="shared" si="80"/>
        <v>22414.03</v>
      </c>
      <c r="U233" s="71">
        <f t="shared" si="80"/>
        <v>15500</v>
      </c>
      <c r="V233" s="71">
        <f t="shared" si="80"/>
        <v>-6914.0300000000007</v>
      </c>
      <c r="W233" s="214">
        <f t="shared" si="80"/>
        <v>2.6206019999999999</v>
      </c>
      <c r="X233" s="1"/>
    </row>
    <row r="234" spans="1:24" ht="15.75" thickTop="1" x14ac:dyDescent="0.25"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162"/>
      <c r="S234" s="78"/>
      <c r="T234" s="76"/>
      <c r="U234" s="78"/>
      <c r="V234" s="78"/>
      <c r="W234" s="79"/>
      <c r="X234" s="1"/>
    </row>
    <row r="235" spans="1:24" ht="17.25" x14ac:dyDescent="0.3">
      <c r="C235" s="93" t="s">
        <v>1203</v>
      </c>
      <c r="D235" s="108">
        <f>D233+D227+D225+D199+D218</f>
        <v>58590.450000000012</v>
      </c>
      <c r="E235" s="101">
        <f>E233+E227+E225+E199+E218</f>
        <v>474450.44000000006</v>
      </c>
      <c r="F235" s="108">
        <f>F233+F227+F225+F199+F218</f>
        <v>390090.36</v>
      </c>
      <c r="G235" s="102"/>
      <c r="H235" s="101">
        <f t="shared" ref="H235:Q235" si="81">H233+H227+H225+H199+H218</f>
        <v>26671.760000000002</v>
      </c>
      <c r="I235" s="101">
        <f t="shared" si="81"/>
        <v>32579.14</v>
      </c>
      <c r="J235" s="101">
        <f t="shared" si="81"/>
        <v>39547.82</v>
      </c>
      <c r="K235" s="101">
        <f t="shared" si="81"/>
        <v>28929.7</v>
      </c>
      <c r="L235" s="101">
        <f t="shared" si="81"/>
        <v>44907.199999999997</v>
      </c>
      <c r="M235" s="101">
        <f t="shared" si="81"/>
        <v>81347.78</v>
      </c>
      <c r="N235" s="101">
        <f t="shared" si="81"/>
        <v>379164.45999999996</v>
      </c>
      <c r="O235" s="101">
        <f t="shared" si="81"/>
        <v>-315097.18</v>
      </c>
      <c r="P235" s="101">
        <f t="shared" si="81"/>
        <v>5179.859999999996</v>
      </c>
      <c r="Q235" s="101">
        <f t="shared" si="81"/>
        <v>44647.369999999995</v>
      </c>
      <c r="R235" s="101">
        <f t="shared" ref="R235:T235" si="82">R233+R227+R225+R199+R218</f>
        <v>59956.05</v>
      </c>
      <c r="S235" s="101">
        <f t="shared" si="82"/>
        <v>33869.920000000006</v>
      </c>
      <c r="T235" s="101">
        <f t="shared" si="82"/>
        <v>461703.88</v>
      </c>
      <c r="U235" s="101">
        <f>U233+U227+U225+U199+U218</f>
        <v>454616.11</v>
      </c>
      <c r="V235" s="101">
        <f>V233+V227+V225+V199+V218</f>
        <v>-7087.7700000000314</v>
      </c>
      <c r="W235" s="103">
        <f>T235/U235</f>
        <v>1.0155906705549875</v>
      </c>
      <c r="X235" s="1"/>
    </row>
    <row r="236" spans="1:24" x14ac:dyDescent="0.25"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S236" s="60"/>
      <c r="U236" s="60"/>
      <c r="V236" s="60"/>
    </row>
    <row r="237" spans="1:24" ht="15.75" thickBot="1" x14ac:dyDescent="0.3"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S237" s="60"/>
      <c r="U237" s="60"/>
      <c r="V237" s="60"/>
    </row>
    <row r="238" spans="1:24" ht="15.75" thickBot="1" x14ac:dyDescent="0.3">
      <c r="A238" s="67" t="s">
        <v>245</v>
      </c>
      <c r="H238" s="224" t="s">
        <v>1104</v>
      </c>
      <c r="I238" s="225"/>
      <c r="J238" s="225"/>
      <c r="K238" s="225"/>
      <c r="L238" s="225"/>
      <c r="M238" s="225"/>
      <c r="N238" s="225"/>
      <c r="O238" s="225"/>
      <c r="P238" s="225"/>
      <c r="Q238" s="225"/>
      <c r="R238" s="225"/>
      <c r="S238" s="225"/>
      <c r="T238" s="226"/>
      <c r="U238" s="60"/>
      <c r="V238" s="89" t="s">
        <v>1105</v>
      </c>
    </row>
    <row r="239" spans="1:24" x14ac:dyDescent="0.25">
      <c r="A239" t="s">
        <v>142</v>
      </c>
      <c r="D239" s="51" t="s">
        <v>1106</v>
      </c>
      <c r="E239" s="52" t="s">
        <v>1107</v>
      </c>
      <c r="F239" s="52" t="s">
        <v>1108</v>
      </c>
      <c r="H239" s="53" t="str">
        <f>H193</f>
        <v>MAY-19</v>
      </c>
      <c r="I239" s="53" t="str">
        <f t="shared" ref="I239:U239" si="83">I193</f>
        <v>JUN-19</v>
      </c>
      <c r="J239" s="53" t="str">
        <f t="shared" si="83"/>
        <v>JUL-19</v>
      </c>
      <c r="K239" s="53" t="str">
        <f t="shared" si="83"/>
        <v>AUG-19</v>
      </c>
      <c r="L239" s="53" t="str">
        <f t="shared" si="83"/>
        <v>SEP-19</v>
      </c>
      <c r="M239" s="53" t="str">
        <f t="shared" si="83"/>
        <v>OCT-19</v>
      </c>
      <c r="N239" s="53" t="str">
        <f t="shared" si="83"/>
        <v>NOV-19</v>
      </c>
      <c r="O239" s="53" t="str">
        <f t="shared" si="83"/>
        <v>DEC-19</v>
      </c>
      <c r="P239" s="53" t="str">
        <f t="shared" si="83"/>
        <v>JAN-20</v>
      </c>
      <c r="Q239" s="53" t="str">
        <f t="shared" si="83"/>
        <v>FEB-20</v>
      </c>
      <c r="R239" s="53" t="str">
        <f t="shared" si="83"/>
        <v>MAR-20</v>
      </c>
      <c r="S239" s="53" t="str">
        <f t="shared" si="83"/>
        <v>APR-20</v>
      </c>
      <c r="T239" s="53" t="str">
        <f t="shared" si="83"/>
        <v>YEAR TO DATE</v>
      </c>
      <c r="U239" s="53" t="str">
        <f t="shared" si="83"/>
        <v>FY 2020 BUDGET</v>
      </c>
      <c r="V239" s="90" t="s">
        <v>1110</v>
      </c>
      <c r="W239" s="55" t="s">
        <v>1111</v>
      </c>
      <c r="X239" s="1"/>
    </row>
    <row r="240" spans="1:24" ht="15.75" thickBot="1" x14ac:dyDescent="0.3">
      <c r="A240" s="100"/>
      <c r="B240" s="91" t="s">
        <v>1204</v>
      </c>
      <c r="C240" t="s">
        <v>246</v>
      </c>
      <c r="D240" s="47">
        <v>38231.040000000001</v>
      </c>
      <c r="E240" s="47">
        <v>32051</v>
      </c>
      <c r="F240" s="47">
        <f>E240-D240</f>
        <v>-6180.0400000000009</v>
      </c>
      <c r="H240" s="71">
        <v>4548.92</v>
      </c>
      <c r="I240" s="71">
        <v>4548.92</v>
      </c>
      <c r="J240" s="71">
        <v>4548.92</v>
      </c>
      <c r="K240" s="71">
        <f>2504+7630.98</f>
        <v>10134.98</v>
      </c>
      <c r="L240" s="71">
        <v>2504</v>
      </c>
      <c r="M240" s="71">
        <v>2504</v>
      </c>
      <c r="N240" s="71">
        <v>2504</v>
      </c>
      <c r="O240" s="71">
        <v>2504</v>
      </c>
      <c r="P240" s="71">
        <v>2504</v>
      </c>
      <c r="Q240" s="72">
        <v>2504</v>
      </c>
      <c r="R240" s="72">
        <v>2504</v>
      </c>
      <c r="S240" s="72">
        <v>2504</v>
      </c>
      <c r="T240" s="70">
        <f t="shared" ref="T240" si="84">SUM(H240:S240)</f>
        <v>43813.74</v>
      </c>
      <c r="U240" s="71">
        <v>32051</v>
      </c>
      <c r="V240" s="71">
        <f>U240-T240</f>
        <v>-11762.739999999998</v>
      </c>
      <c r="W240" s="66">
        <f>T240/U240</f>
        <v>1.3670007176063148</v>
      </c>
    </row>
    <row r="241" spans="1:24" ht="15.75" thickTop="1" x14ac:dyDescent="0.25"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S241" s="60"/>
      <c r="U241" s="60"/>
      <c r="V241" s="60"/>
    </row>
    <row r="242" spans="1:24" x14ac:dyDescent="0.25">
      <c r="A242" t="s">
        <v>147</v>
      </c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S242" s="60"/>
      <c r="U242" s="60"/>
      <c r="V242" s="60"/>
      <c r="X242" s="1"/>
    </row>
    <row r="243" spans="1:24" x14ac:dyDescent="0.25">
      <c r="A243" s="100"/>
      <c r="B243" s="91" t="s">
        <v>1205</v>
      </c>
      <c r="C243" t="s">
        <v>247</v>
      </c>
      <c r="D243" s="47">
        <v>0</v>
      </c>
      <c r="E243" s="47">
        <v>5000</v>
      </c>
      <c r="F243" s="47">
        <f>E243-D243</f>
        <v>5000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60">
        <v>0</v>
      </c>
      <c r="N243" s="60">
        <v>0</v>
      </c>
      <c r="O243" s="60">
        <v>0</v>
      </c>
      <c r="P243" s="60">
        <v>0</v>
      </c>
      <c r="Q243" s="60">
        <v>0</v>
      </c>
      <c r="R243" s="60">
        <v>0</v>
      </c>
      <c r="S243" s="60">
        <v>0</v>
      </c>
      <c r="T243" s="47">
        <f t="shared" ref="T243:T247" si="85">SUM(H243:S243)</f>
        <v>0</v>
      </c>
      <c r="U243" s="60">
        <v>0</v>
      </c>
      <c r="V243" s="60">
        <f>U243-T243</f>
        <v>0</v>
      </c>
      <c r="W243" s="49">
        <v>0</v>
      </c>
      <c r="X243" s="1"/>
    </row>
    <row r="244" spans="1:24" x14ac:dyDescent="0.25">
      <c r="A244" s="100"/>
      <c r="B244" s="91" t="s">
        <v>1206</v>
      </c>
      <c r="C244" t="s">
        <v>152</v>
      </c>
      <c r="D244" s="47">
        <v>2165</v>
      </c>
      <c r="E244" s="47">
        <v>0</v>
      </c>
      <c r="F244" s="47">
        <f>E244-D244</f>
        <v>-2165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60">
        <v>0</v>
      </c>
      <c r="N244" s="60">
        <v>0</v>
      </c>
      <c r="O244" s="60">
        <v>0</v>
      </c>
      <c r="P244" s="60">
        <v>0</v>
      </c>
      <c r="Q244" s="60">
        <v>0</v>
      </c>
      <c r="R244" s="60">
        <v>0</v>
      </c>
      <c r="S244" s="60">
        <v>0</v>
      </c>
      <c r="T244" s="47">
        <f t="shared" si="85"/>
        <v>0</v>
      </c>
      <c r="U244" s="60">
        <v>0</v>
      </c>
      <c r="V244" s="60">
        <f>U244-T244</f>
        <v>0</v>
      </c>
      <c r="W244" s="49">
        <v>0</v>
      </c>
      <c r="X244" s="1"/>
    </row>
    <row r="245" spans="1:24" x14ac:dyDescent="0.25">
      <c r="A245" s="100"/>
      <c r="B245" s="91" t="s">
        <v>1207</v>
      </c>
      <c r="C245" t="s">
        <v>249</v>
      </c>
      <c r="D245" s="47">
        <v>2431.6999999999998</v>
      </c>
      <c r="E245" s="47">
        <v>1918.03</v>
      </c>
      <c r="F245" s="47">
        <f>E245-D245</f>
        <v>-513.66999999999985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60">
        <v>0</v>
      </c>
      <c r="N245" s="60">
        <v>0</v>
      </c>
      <c r="O245" s="60">
        <v>0</v>
      </c>
      <c r="P245" s="60">
        <v>0</v>
      </c>
      <c r="Q245" s="60">
        <v>0</v>
      </c>
      <c r="R245" s="60">
        <v>0</v>
      </c>
      <c r="S245" s="60">
        <v>0</v>
      </c>
      <c r="T245" s="47">
        <f t="shared" si="85"/>
        <v>0</v>
      </c>
      <c r="U245" s="60">
        <v>0</v>
      </c>
      <c r="V245" s="60">
        <f>U245-T245</f>
        <v>0</v>
      </c>
      <c r="W245" s="49">
        <v>0</v>
      </c>
      <c r="X245" s="1"/>
    </row>
    <row r="246" spans="1:24" x14ac:dyDescent="0.25">
      <c r="A246" s="100"/>
      <c r="B246" s="91" t="s">
        <v>1208</v>
      </c>
      <c r="C246" t="s">
        <v>250</v>
      </c>
      <c r="D246" s="47">
        <v>29974.35</v>
      </c>
      <c r="E246" s="47">
        <v>50000</v>
      </c>
      <c r="F246" s="47">
        <f>E246-D246</f>
        <v>20025.650000000001</v>
      </c>
      <c r="H246" s="60">
        <v>1089.6400000000001</v>
      </c>
      <c r="I246" s="60">
        <v>982.8</v>
      </c>
      <c r="J246" s="60">
        <v>720.84</v>
      </c>
      <c r="K246" s="60">
        <v>2433.37</v>
      </c>
      <c r="L246" s="60">
        <v>720.84</v>
      </c>
      <c r="M246" s="60">
        <v>0</v>
      </c>
      <c r="N246" s="60">
        <v>1081.26</v>
      </c>
      <c r="O246" s="60">
        <v>720.84</v>
      </c>
      <c r="P246" s="60">
        <v>736.82</v>
      </c>
      <c r="Q246" s="60">
        <v>588.79999999999995</v>
      </c>
      <c r="R246" s="159">
        <v>1509.6</v>
      </c>
      <c r="S246" s="60">
        <v>2630.38</v>
      </c>
      <c r="T246" s="47">
        <f t="shared" si="85"/>
        <v>13215.189999999999</v>
      </c>
      <c r="U246" s="60">
        <v>0</v>
      </c>
      <c r="V246" s="60">
        <f>U246-T246</f>
        <v>-13215.189999999999</v>
      </c>
      <c r="W246" s="49">
        <v>0</v>
      </c>
      <c r="X246" s="1"/>
    </row>
    <row r="247" spans="1:24" x14ac:dyDescent="0.25">
      <c r="A247" s="100"/>
      <c r="B247" s="91" t="s">
        <v>1209</v>
      </c>
      <c r="C247" t="s">
        <v>251</v>
      </c>
      <c r="D247" s="47">
        <v>28838.95</v>
      </c>
      <c r="E247" s="47">
        <v>30000</v>
      </c>
      <c r="F247" s="47">
        <f>E247-D247</f>
        <v>1161.0499999999993</v>
      </c>
      <c r="H247" s="60">
        <v>0</v>
      </c>
      <c r="I247" s="60">
        <v>710.63</v>
      </c>
      <c r="J247" s="60">
        <v>0</v>
      </c>
      <c r="K247" s="60">
        <v>0</v>
      </c>
      <c r="L247" s="60">
        <v>0</v>
      </c>
      <c r="M247" s="60">
        <v>0</v>
      </c>
      <c r="N247" s="60">
        <v>0</v>
      </c>
      <c r="O247" s="60">
        <v>0</v>
      </c>
      <c r="P247" s="60">
        <v>0</v>
      </c>
      <c r="Q247" s="60">
        <v>0</v>
      </c>
      <c r="R247" s="159">
        <v>0</v>
      </c>
      <c r="S247" s="60">
        <v>0</v>
      </c>
      <c r="T247" s="47">
        <f t="shared" si="85"/>
        <v>710.63</v>
      </c>
      <c r="U247" s="60">
        <v>0</v>
      </c>
      <c r="V247" s="60">
        <f>U247-T247</f>
        <v>-710.63</v>
      </c>
      <c r="W247" s="49">
        <v>0</v>
      </c>
      <c r="X247" s="1"/>
    </row>
    <row r="248" spans="1:24" ht="15.75" thickBot="1" x14ac:dyDescent="0.3">
      <c r="D248" s="70">
        <v>63410</v>
      </c>
      <c r="E248" s="71">
        <v>86918.03</v>
      </c>
      <c r="F248" s="72">
        <f>SUM(F243:F247)</f>
        <v>23508.030000000002</v>
      </c>
      <c r="G248" s="73"/>
      <c r="H248" s="71">
        <f t="shared" ref="H248:Q248" si="86">SUM(H243:H247)</f>
        <v>1089.6400000000001</v>
      </c>
      <c r="I248" s="71">
        <f t="shared" si="86"/>
        <v>1693.4299999999998</v>
      </c>
      <c r="J248" s="71">
        <f t="shared" si="86"/>
        <v>720.84</v>
      </c>
      <c r="K248" s="71">
        <f t="shared" si="86"/>
        <v>2433.37</v>
      </c>
      <c r="L248" s="71">
        <f t="shared" si="86"/>
        <v>720.84</v>
      </c>
      <c r="M248" s="71">
        <f t="shared" si="86"/>
        <v>0</v>
      </c>
      <c r="N248" s="71">
        <f t="shared" si="86"/>
        <v>1081.26</v>
      </c>
      <c r="O248" s="71">
        <f t="shared" si="86"/>
        <v>720.84</v>
      </c>
      <c r="P248" s="71">
        <f t="shared" si="86"/>
        <v>736.82</v>
      </c>
      <c r="Q248" s="71">
        <f t="shared" si="86"/>
        <v>588.79999999999995</v>
      </c>
      <c r="R248" s="72">
        <f>SUM(R243:R247)</f>
        <v>1509.6</v>
      </c>
      <c r="S248" s="71">
        <f>SUM(S243:S247)</f>
        <v>2630.38</v>
      </c>
      <c r="T248" s="70">
        <f>SUM(T243:T247)</f>
        <v>13925.819999999998</v>
      </c>
      <c r="U248" s="71">
        <f>SUM(U243:U247)</f>
        <v>0</v>
      </c>
      <c r="V248" s="71">
        <f>SUM(V243:V247)</f>
        <v>-13925.819999999998</v>
      </c>
      <c r="W248" s="66">
        <v>0</v>
      </c>
      <c r="X248" s="1"/>
    </row>
    <row r="249" spans="1:24" ht="15.75" thickTop="1" x14ac:dyDescent="0.25"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S249" s="60"/>
      <c r="U249" s="60"/>
      <c r="V249" s="60"/>
      <c r="X249" s="1"/>
    </row>
    <row r="250" spans="1:24" x14ac:dyDescent="0.25">
      <c r="A250" t="s">
        <v>1145</v>
      </c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S250" s="60"/>
      <c r="U250" s="60"/>
      <c r="V250" s="60"/>
      <c r="X250" s="1"/>
    </row>
    <row r="251" spans="1:24" x14ac:dyDescent="0.25">
      <c r="A251" s="100"/>
      <c r="B251" s="91" t="s">
        <v>1210</v>
      </c>
      <c r="C251" t="s">
        <v>165</v>
      </c>
      <c r="D251" s="47">
        <v>15037.56</v>
      </c>
      <c r="E251" s="47">
        <v>16490.52</v>
      </c>
      <c r="F251" s="47">
        <f>E251-D251</f>
        <v>1452.9600000000009</v>
      </c>
      <c r="H251" s="60">
        <v>1341.08</v>
      </c>
      <c r="I251" s="60">
        <v>1341.08</v>
      </c>
      <c r="J251" s="60">
        <v>1341.0800000000002</v>
      </c>
      <c r="K251" s="60">
        <v>1490.28</v>
      </c>
      <c r="L251" s="60">
        <v>1493.78</v>
      </c>
      <c r="M251" s="60">
        <v>1491.02</v>
      </c>
      <c r="N251" s="60">
        <v>1500.04</v>
      </c>
      <c r="O251" s="60">
        <v>1493.78</v>
      </c>
      <c r="P251" s="60">
        <v>1493.78</v>
      </c>
      <c r="Q251" s="159">
        <v>1493.78</v>
      </c>
      <c r="R251" s="159">
        <v>1493.78</v>
      </c>
      <c r="S251" s="60">
        <v>1534.96</v>
      </c>
      <c r="T251" s="47">
        <f t="shared" ref="T251:T254" si="87">SUM(H251:S251)</f>
        <v>17508.440000000002</v>
      </c>
      <c r="U251" s="60">
        <v>0</v>
      </c>
      <c r="V251" s="60">
        <f>U251-T251</f>
        <v>-17508.440000000002</v>
      </c>
      <c r="W251" s="49">
        <v>0</v>
      </c>
      <c r="X251" s="1"/>
    </row>
    <row r="252" spans="1:24" x14ac:dyDescent="0.25">
      <c r="A252" t="s">
        <v>7</v>
      </c>
      <c r="B252" s="46" t="s">
        <v>252</v>
      </c>
      <c r="C252" t="s">
        <v>168</v>
      </c>
      <c r="D252" s="47">
        <v>923.84</v>
      </c>
      <c r="E252" s="47">
        <v>72</v>
      </c>
      <c r="F252" s="47">
        <f>E252-D252</f>
        <v>-851.84</v>
      </c>
      <c r="H252" s="60">
        <v>82.48</v>
      </c>
      <c r="I252" s="60">
        <v>85.66</v>
      </c>
      <c r="J252" s="60">
        <v>82.48</v>
      </c>
      <c r="K252" s="60">
        <v>82.48</v>
      </c>
      <c r="L252" s="60">
        <v>0</v>
      </c>
      <c r="M252" s="60">
        <v>0</v>
      </c>
      <c r="N252" s="60">
        <v>0</v>
      </c>
      <c r="O252" s="60">
        <v>0</v>
      </c>
      <c r="P252" s="60">
        <v>0</v>
      </c>
      <c r="Q252" s="60">
        <v>0</v>
      </c>
      <c r="R252" s="159">
        <v>0</v>
      </c>
      <c r="S252" s="60">
        <v>0</v>
      </c>
      <c r="T252" s="47">
        <f t="shared" si="87"/>
        <v>333.1</v>
      </c>
      <c r="U252" s="60">
        <f>VLOOKUP(B252,'[1]MAY 2019'!$B:$G,6,FALSE)</f>
        <v>33.1</v>
      </c>
      <c r="V252" s="60">
        <f>U252-T252</f>
        <v>-300</v>
      </c>
      <c r="W252" s="49">
        <f>T252/U252</f>
        <v>10.063444108761329</v>
      </c>
      <c r="X252" s="1"/>
    </row>
    <row r="253" spans="1:24" x14ac:dyDescent="0.25">
      <c r="A253" t="s">
        <v>7</v>
      </c>
      <c r="B253" s="46" t="s">
        <v>253</v>
      </c>
      <c r="C253" t="s">
        <v>170</v>
      </c>
      <c r="D253" s="47">
        <v>175.28</v>
      </c>
      <c r="E253" s="47">
        <v>170.52</v>
      </c>
      <c r="F253" s="47">
        <f>E253-D253</f>
        <v>-4.7599999999999909</v>
      </c>
      <c r="H253" s="60">
        <v>14.21</v>
      </c>
      <c r="I253" s="60">
        <v>14.21</v>
      </c>
      <c r="J253" s="60">
        <v>14.21</v>
      </c>
      <c r="K253" s="60">
        <v>14.21</v>
      </c>
      <c r="L253" s="60">
        <v>14.21</v>
      </c>
      <c r="M253" s="60">
        <v>14.21</v>
      </c>
      <c r="N253" s="60">
        <v>14.21</v>
      </c>
      <c r="O253" s="60">
        <v>14.21</v>
      </c>
      <c r="P253" s="60">
        <v>14.21</v>
      </c>
      <c r="Q253" s="159">
        <v>14.21</v>
      </c>
      <c r="R253" s="159">
        <v>14.21</v>
      </c>
      <c r="S253" s="60">
        <v>14.21</v>
      </c>
      <c r="T253" s="47">
        <f t="shared" si="87"/>
        <v>170.52000000000007</v>
      </c>
      <c r="U253" s="60">
        <f>VLOOKUP(B253,'[1]MAY 2019'!$B:$G,6,FALSE)</f>
        <v>154.46</v>
      </c>
      <c r="V253" s="60">
        <f>U253-T253</f>
        <v>-16.060000000000059</v>
      </c>
      <c r="W253" s="49">
        <f>T253/U253</f>
        <v>1.1039751391946138</v>
      </c>
      <c r="X253" s="1"/>
    </row>
    <row r="254" spans="1:24" x14ac:dyDescent="0.25">
      <c r="A254" t="s">
        <v>7</v>
      </c>
      <c r="B254" s="46" t="s">
        <v>254</v>
      </c>
      <c r="C254" t="s">
        <v>172</v>
      </c>
      <c r="D254" s="47">
        <v>0</v>
      </c>
      <c r="E254" s="47">
        <v>810.6</v>
      </c>
      <c r="F254" s="47">
        <f>E254-D254</f>
        <v>810.6</v>
      </c>
      <c r="H254" s="60">
        <v>0</v>
      </c>
      <c r="I254" s="60">
        <v>0</v>
      </c>
      <c r="J254" s="60">
        <v>0</v>
      </c>
      <c r="K254" s="60">
        <v>0</v>
      </c>
      <c r="L254" s="60">
        <v>82.48</v>
      </c>
      <c r="M254" s="60">
        <v>82.48</v>
      </c>
      <c r="N254" s="60">
        <v>82.48</v>
      </c>
      <c r="O254" s="60">
        <v>82.48</v>
      </c>
      <c r="P254" s="60">
        <v>82.48</v>
      </c>
      <c r="Q254" s="159">
        <v>82.48</v>
      </c>
      <c r="R254" s="159">
        <v>82.48</v>
      </c>
      <c r="S254" s="60">
        <v>82.48</v>
      </c>
      <c r="T254" s="47">
        <f t="shared" si="87"/>
        <v>659.84</v>
      </c>
      <c r="U254" s="60">
        <f>VLOOKUP(B254,'[1]MAY 2019'!$B:$G,6,FALSE)</f>
        <v>812.86</v>
      </c>
      <c r="V254" s="60">
        <f>U254-T254</f>
        <v>153.01999999999998</v>
      </c>
      <c r="W254" s="49">
        <f>T254/U254</f>
        <v>0.81175110105061143</v>
      </c>
      <c r="X254" s="1"/>
    </row>
    <row r="255" spans="1:24" ht="15.75" thickBot="1" x14ac:dyDescent="0.3">
      <c r="D255" s="70">
        <v>16136.68</v>
      </c>
      <c r="E255" s="71">
        <f t="shared" ref="E255:Q255" si="88">SUM(E251:E254)</f>
        <v>17543.64</v>
      </c>
      <c r="F255" s="72">
        <f>SUM(F251:F254)</f>
        <v>1406.9600000000009</v>
      </c>
      <c r="G255" s="73"/>
      <c r="H255" s="71">
        <f t="shared" si="88"/>
        <v>1437.77</v>
      </c>
      <c r="I255" s="71">
        <f t="shared" si="88"/>
        <v>1440.95</v>
      </c>
      <c r="J255" s="71">
        <f t="shared" si="88"/>
        <v>1437.7700000000002</v>
      </c>
      <c r="K255" s="71">
        <f t="shared" si="88"/>
        <v>1586.97</v>
      </c>
      <c r="L255" s="71">
        <f t="shared" si="88"/>
        <v>1590.47</v>
      </c>
      <c r="M255" s="71">
        <f t="shared" si="88"/>
        <v>1587.71</v>
      </c>
      <c r="N255" s="71">
        <f t="shared" si="88"/>
        <v>1596.73</v>
      </c>
      <c r="O255" s="71">
        <f t="shared" si="88"/>
        <v>1590.47</v>
      </c>
      <c r="P255" s="71">
        <f t="shared" si="88"/>
        <v>1590.47</v>
      </c>
      <c r="Q255" s="71">
        <f t="shared" si="88"/>
        <v>1590.47</v>
      </c>
      <c r="R255" s="72">
        <f>SUM(R251:R254)</f>
        <v>1590.47</v>
      </c>
      <c r="S255" s="71">
        <f>SUM(S251:S254)</f>
        <v>1631.65</v>
      </c>
      <c r="T255" s="70">
        <f>SUM(T251:T254)</f>
        <v>18671.900000000001</v>
      </c>
      <c r="U255" s="71">
        <f>SUM(U251:U254)</f>
        <v>1000.4200000000001</v>
      </c>
      <c r="V255" s="71">
        <f>SUM(V251:V254)</f>
        <v>-17671.480000000003</v>
      </c>
      <c r="W255" s="66">
        <f>T255/U255</f>
        <v>18.664061094340376</v>
      </c>
    </row>
    <row r="256" spans="1:24" ht="15.75" thickTop="1" x14ac:dyDescent="0.25">
      <c r="A256" t="s">
        <v>178</v>
      </c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S256" s="60"/>
      <c r="U256" s="60"/>
      <c r="V256" s="60"/>
      <c r="X256" s="1"/>
    </row>
    <row r="257" spans="1:24" x14ac:dyDescent="0.25">
      <c r="A257" s="100"/>
      <c r="B257" s="91" t="s">
        <v>1211</v>
      </c>
      <c r="C257" t="s">
        <v>255</v>
      </c>
      <c r="D257" s="47">
        <v>3004.07</v>
      </c>
      <c r="E257" s="47">
        <v>9000</v>
      </c>
      <c r="F257" s="47">
        <f>E257-D257</f>
        <v>5995.93</v>
      </c>
      <c r="H257" s="60">
        <v>0</v>
      </c>
      <c r="I257" s="60">
        <v>0</v>
      </c>
      <c r="J257" s="60">
        <v>0</v>
      </c>
      <c r="K257" s="60">
        <v>0</v>
      </c>
      <c r="L257" s="60">
        <v>0</v>
      </c>
      <c r="M257" s="60">
        <v>0</v>
      </c>
      <c r="N257" s="60">
        <v>0</v>
      </c>
      <c r="O257" s="60">
        <v>0</v>
      </c>
      <c r="P257" s="60">
        <v>0</v>
      </c>
      <c r="Q257" s="60">
        <v>0</v>
      </c>
      <c r="R257" s="159">
        <v>0</v>
      </c>
      <c r="S257" s="60">
        <v>0</v>
      </c>
      <c r="T257" s="47">
        <f t="shared" ref="T257:T258" si="89">SUM(H257:S257)</f>
        <v>0</v>
      </c>
      <c r="U257" s="60">
        <v>0</v>
      </c>
      <c r="V257" s="60">
        <f>U257-T257</f>
        <v>0</v>
      </c>
      <c r="W257" s="49">
        <v>0</v>
      </c>
      <c r="X257" s="1"/>
    </row>
    <row r="258" spans="1:24" x14ac:dyDescent="0.25">
      <c r="A258" s="100"/>
      <c r="B258" s="91" t="s">
        <v>1212</v>
      </c>
      <c r="C258" t="s">
        <v>256</v>
      </c>
      <c r="D258" s="47">
        <v>5622.6</v>
      </c>
      <c r="E258" s="47">
        <v>3000</v>
      </c>
      <c r="F258" s="47">
        <f>E258-D258</f>
        <v>-2622.6000000000004</v>
      </c>
      <c r="H258" s="60">
        <v>0</v>
      </c>
      <c r="I258" s="60">
        <v>908.99</v>
      </c>
      <c r="J258" s="60">
        <v>0</v>
      </c>
      <c r="K258" s="60">
        <v>805.82</v>
      </c>
      <c r="L258" s="60">
        <v>523.94000000000005</v>
      </c>
      <c r="M258" s="60">
        <v>197.94</v>
      </c>
      <c r="N258" s="60">
        <v>430.95</v>
      </c>
      <c r="O258" s="60">
        <v>189.96</v>
      </c>
      <c r="P258" s="60">
        <v>719.84</v>
      </c>
      <c r="Q258" s="60">
        <v>0</v>
      </c>
      <c r="R258" s="159">
        <v>337</v>
      </c>
      <c r="S258" s="60">
        <v>3563.82</v>
      </c>
      <c r="T258" s="47">
        <f t="shared" si="89"/>
        <v>7678.26</v>
      </c>
      <c r="U258" s="60">
        <v>0</v>
      </c>
      <c r="V258" s="60">
        <f>U258-T258</f>
        <v>-7678.26</v>
      </c>
      <c r="W258" s="49">
        <v>0</v>
      </c>
    </row>
    <row r="259" spans="1:24" ht="15.75" thickBot="1" x14ac:dyDescent="0.3">
      <c r="D259" s="70">
        <v>8626.67</v>
      </c>
      <c r="E259" s="71">
        <v>12000</v>
      </c>
      <c r="F259" s="72">
        <f>SUM(F257:F258)</f>
        <v>3373.33</v>
      </c>
      <c r="G259" s="73"/>
      <c r="H259" s="71">
        <f t="shared" ref="H259:Q259" si="90">SUM(H257:H258)</f>
        <v>0</v>
      </c>
      <c r="I259" s="71">
        <f t="shared" si="90"/>
        <v>908.99</v>
      </c>
      <c r="J259" s="71">
        <f t="shared" si="90"/>
        <v>0</v>
      </c>
      <c r="K259" s="71">
        <f t="shared" si="90"/>
        <v>805.82</v>
      </c>
      <c r="L259" s="71">
        <f t="shared" si="90"/>
        <v>523.94000000000005</v>
      </c>
      <c r="M259" s="71">
        <f t="shared" si="90"/>
        <v>197.94</v>
      </c>
      <c r="N259" s="71">
        <f t="shared" si="90"/>
        <v>430.95</v>
      </c>
      <c r="O259" s="71">
        <f t="shared" si="90"/>
        <v>189.96</v>
      </c>
      <c r="P259" s="71">
        <f t="shared" si="90"/>
        <v>719.84</v>
      </c>
      <c r="Q259" s="71">
        <f t="shared" si="90"/>
        <v>0</v>
      </c>
      <c r="R259" s="72">
        <f>SUM(R257:R258)</f>
        <v>337</v>
      </c>
      <c r="S259" s="71">
        <f>SUM(S257:S258)</f>
        <v>3563.82</v>
      </c>
      <c r="T259" s="70">
        <f>SUM(T257:T258)</f>
        <v>7678.26</v>
      </c>
      <c r="U259" s="71">
        <f>SUM(U257:U258)</f>
        <v>0</v>
      </c>
      <c r="V259" s="71">
        <f>SUM(V257:V258)</f>
        <v>-7678.26</v>
      </c>
      <c r="W259" s="66">
        <v>0</v>
      </c>
    </row>
    <row r="260" spans="1:24" ht="15.75" thickTop="1" x14ac:dyDescent="0.25"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S260" s="60"/>
      <c r="U260" s="60"/>
      <c r="V260" s="60"/>
      <c r="X260" s="1"/>
    </row>
    <row r="261" spans="1:24" ht="17.25" x14ac:dyDescent="0.3">
      <c r="C261" s="93" t="s">
        <v>1213</v>
      </c>
      <c r="D261" s="98">
        <v>126404.39</v>
      </c>
      <c r="E261" s="101">
        <f t="shared" ref="E261:T261" si="91">E259+E255+E240+E248</f>
        <v>148512.66999999998</v>
      </c>
      <c r="F261" s="108">
        <f>F259+F255+F240+F248</f>
        <v>22108.280000000002</v>
      </c>
      <c r="G261" s="102"/>
      <c r="H261" s="101">
        <f t="shared" si="91"/>
        <v>7076.3300000000008</v>
      </c>
      <c r="I261" s="101">
        <f t="shared" si="91"/>
        <v>8592.2900000000009</v>
      </c>
      <c r="J261" s="101">
        <f t="shared" si="91"/>
        <v>6707.5300000000007</v>
      </c>
      <c r="K261" s="101">
        <f>K259+K255+K240+K248</f>
        <v>14961.14</v>
      </c>
      <c r="L261" s="101">
        <f t="shared" si="91"/>
        <v>5339.25</v>
      </c>
      <c r="M261" s="101">
        <f t="shared" si="91"/>
        <v>4289.6499999999996</v>
      </c>
      <c r="N261" s="101">
        <f t="shared" si="91"/>
        <v>5612.9400000000005</v>
      </c>
      <c r="O261" s="101">
        <f t="shared" si="91"/>
        <v>5005.2700000000004</v>
      </c>
      <c r="P261" s="101">
        <f t="shared" si="91"/>
        <v>5551.1299999999992</v>
      </c>
      <c r="Q261" s="101">
        <f t="shared" si="91"/>
        <v>4683.2700000000004</v>
      </c>
      <c r="R261" s="101">
        <f t="shared" si="91"/>
        <v>5941.07</v>
      </c>
      <c r="S261" s="101">
        <f t="shared" si="91"/>
        <v>10329.85</v>
      </c>
      <c r="T261" s="101">
        <f t="shared" si="91"/>
        <v>84089.719999999987</v>
      </c>
      <c r="U261" s="101">
        <f>U259+U255+U240+U248</f>
        <v>33051.42</v>
      </c>
      <c r="V261" s="101">
        <f>V259+V255+V240+V248</f>
        <v>-51038.3</v>
      </c>
      <c r="W261" s="103">
        <f>T261/U261</f>
        <v>2.5442089931385699</v>
      </c>
    </row>
    <row r="262" spans="1:24" x14ac:dyDescent="0.25"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S262" s="60"/>
      <c r="U262" s="60"/>
      <c r="V262" s="60"/>
    </row>
    <row r="263" spans="1:24" x14ac:dyDescent="0.25"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S263" s="60"/>
      <c r="U263" s="60"/>
      <c r="V263" s="60"/>
    </row>
    <row r="264" spans="1:24" ht="15.75" thickBot="1" x14ac:dyDescent="0.3"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S264" s="60"/>
      <c r="U264" s="60"/>
      <c r="V264" s="60"/>
    </row>
    <row r="265" spans="1:24" ht="15.75" thickBot="1" x14ac:dyDescent="0.3">
      <c r="A265" s="67" t="s">
        <v>257</v>
      </c>
      <c r="H265" s="224" t="s">
        <v>1104</v>
      </c>
      <c r="I265" s="225"/>
      <c r="J265" s="225"/>
      <c r="K265" s="225"/>
      <c r="L265" s="225"/>
      <c r="M265" s="225"/>
      <c r="N265" s="225"/>
      <c r="O265" s="225"/>
      <c r="P265" s="225"/>
      <c r="Q265" s="225"/>
      <c r="R265" s="225"/>
      <c r="S265" s="225"/>
      <c r="T265" s="226"/>
      <c r="U265" s="60"/>
      <c r="V265" s="89" t="s">
        <v>1105</v>
      </c>
    </row>
    <row r="266" spans="1:24" x14ac:dyDescent="0.25">
      <c r="A266" t="s">
        <v>142</v>
      </c>
      <c r="D266" s="51" t="s">
        <v>1106</v>
      </c>
      <c r="E266" s="52" t="s">
        <v>1107</v>
      </c>
      <c r="F266" s="52" t="s">
        <v>1108</v>
      </c>
      <c r="H266" s="53" t="str">
        <f>H239</f>
        <v>MAY-19</v>
      </c>
      <c r="I266" s="53" t="str">
        <f t="shared" ref="I266:U266" si="92">I239</f>
        <v>JUN-19</v>
      </c>
      <c r="J266" s="53" t="str">
        <f t="shared" si="92"/>
        <v>JUL-19</v>
      </c>
      <c r="K266" s="53" t="str">
        <f t="shared" si="92"/>
        <v>AUG-19</v>
      </c>
      <c r="L266" s="53" t="str">
        <f t="shared" si="92"/>
        <v>SEP-19</v>
      </c>
      <c r="M266" s="53" t="str">
        <f t="shared" si="92"/>
        <v>OCT-19</v>
      </c>
      <c r="N266" s="53" t="str">
        <f t="shared" si="92"/>
        <v>NOV-19</v>
      </c>
      <c r="O266" s="53" t="str">
        <f t="shared" si="92"/>
        <v>DEC-19</v>
      </c>
      <c r="P266" s="53" t="str">
        <f t="shared" si="92"/>
        <v>JAN-20</v>
      </c>
      <c r="Q266" s="53" t="str">
        <f t="shared" si="92"/>
        <v>FEB-20</v>
      </c>
      <c r="R266" s="53" t="str">
        <f t="shared" si="92"/>
        <v>MAR-20</v>
      </c>
      <c r="S266" s="53" t="str">
        <f t="shared" si="92"/>
        <v>APR-20</v>
      </c>
      <c r="T266" s="53" t="str">
        <f t="shared" si="92"/>
        <v>YEAR TO DATE</v>
      </c>
      <c r="U266" s="53" t="str">
        <f t="shared" si="92"/>
        <v>FY 2020 BUDGET</v>
      </c>
      <c r="V266" s="90" t="s">
        <v>1110</v>
      </c>
      <c r="W266" s="55" t="s">
        <v>1111</v>
      </c>
      <c r="X266" s="1"/>
    </row>
    <row r="267" spans="1:24" x14ac:dyDescent="0.25">
      <c r="A267" t="s">
        <v>7</v>
      </c>
      <c r="B267" s="46" t="s">
        <v>258</v>
      </c>
      <c r="C267" t="s">
        <v>259</v>
      </c>
      <c r="D267" s="47">
        <v>93600.02</v>
      </c>
      <c r="E267" s="47">
        <v>93600</v>
      </c>
      <c r="F267" s="47">
        <f t="shared" ref="F267:F270" si="93">E267-D267</f>
        <v>-2.0000000004074536E-2</v>
      </c>
      <c r="H267" s="60">
        <v>8034</v>
      </c>
      <c r="I267" s="60">
        <v>8034</v>
      </c>
      <c r="J267" s="60">
        <v>8034</v>
      </c>
      <c r="K267" s="60">
        <v>8034</v>
      </c>
      <c r="L267" s="60">
        <v>8034</v>
      </c>
      <c r="M267" s="60">
        <v>8034</v>
      </c>
      <c r="N267" s="60">
        <v>8034</v>
      </c>
      <c r="O267" s="60">
        <v>8034</v>
      </c>
      <c r="P267" s="60">
        <v>8034</v>
      </c>
      <c r="Q267" s="159">
        <v>8034</v>
      </c>
      <c r="R267" s="159">
        <v>8034</v>
      </c>
      <c r="S267" s="60">
        <v>8034</v>
      </c>
      <c r="T267" s="47">
        <f t="shared" ref="T267:T270" si="94">SUM(H267:S267)</f>
        <v>96408</v>
      </c>
      <c r="U267" s="60">
        <v>96408</v>
      </c>
      <c r="V267" s="60">
        <f>U267-T267</f>
        <v>0</v>
      </c>
      <c r="W267" s="49">
        <f>T267/U267</f>
        <v>1</v>
      </c>
      <c r="X267" s="1"/>
    </row>
    <row r="268" spans="1:24" x14ac:dyDescent="0.25">
      <c r="B268" s="46" t="s">
        <v>325</v>
      </c>
      <c r="C268" t="s">
        <v>188</v>
      </c>
      <c r="D268" s="47">
        <v>0</v>
      </c>
      <c r="E268" s="47">
        <v>0</v>
      </c>
      <c r="F268" s="47">
        <f t="shared" si="93"/>
        <v>0</v>
      </c>
      <c r="H268" s="60">
        <v>0</v>
      </c>
      <c r="I268" s="60">
        <v>0</v>
      </c>
      <c r="J268" s="60">
        <v>0</v>
      </c>
      <c r="K268" s="60">
        <v>0</v>
      </c>
      <c r="L268" s="60">
        <v>0</v>
      </c>
      <c r="M268" s="60">
        <v>0</v>
      </c>
      <c r="N268" s="60">
        <v>0</v>
      </c>
      <c r="O268" s="60">
        <v>0</v>
      </c>
      <c r="P268" s="60">
        <v>0</v>
      </c>
      <c r="Q268" s="159">
        <v>0</v>
      </c>
      <c r="R268" s="159">
        <v>0</v>
      </c>
      <c r="S268" s="60">
        <v>0</v>
      </c>
      <c r="T268" s="47">
        <f t="shared" si="94"/>
        <v>0</v>
      </c>
      <c r="U268" s="60">
        <v>2535.65</v>
      </c>
      <c r="V268" s="60">
        <f>U268-T268</f>
        <v>2535.65</v>
      </c>
      <c r="W268" s="49">
        <f>T268/U268</f>
        <v>0</v>
      </c>
      <c r="X268" s="1"/>
    </row>
    <row r="269" spans="1:24" x14ac:dyDescent="0.25">
      <c r="A269" t="s">
        <v>7</v>
      </c>
      <c r="B269" s="46" t="s">
        <v>1214</v>
      </c>
      <c r="C269" t="s">
        <v>261</v>
      </c>
      <c r="D269" s="47">
        <v>39521.519999999997</v>
      </c>
      <c r="E269" s="47">
        <v>39520</v>
      </c>
      <c r="F269" s="47">
        <f t="shared" si="93"/>
        <v>-1.5199999999967986</v>
      </c>
      <c r="H269" s="60">
        <v>3393.21</v>
      </c>
      <c r="I269" s="60">
        <f>3293.46+66</f>
        <v>3359.46</v>
      </c>
      <c r="J269" s="60">
        <v>3293.46</v>
      </c>
      <c r="K269" s="60">
        <v>3293.46</v>
      </c>
      <c r="L269" s="60">
        <v>3293.46</v>
      </c>
      <c r="M269" s="60">
        <v>3293.46</v>
      </c>
      <c r="N269" s="60">
        <v>3293.46</v>
      </c>
      <c r="O269" s="60">
        <v>3293.46</v>
      </c>
      <c r="P269" s="60">
        <v>3293.46</v>
      </c>
      <c r="Q269" s="159">
        <v>3293.46</v>
      </c>
      <c r="R269" s="159">
        <v>5013.4799999999996</v>
      </c>
      <c r="S269" s="60">
        <v>3813.48</v>
      </c>
      <c r="T269" s="47">
        <f t="shared" si="94"/>
        <v>41927.310000000005</v>
      </c>
      <c r="U269" s="60">
        <v>39521.519999999997</v>
      </c>
      <c r="V269" s="60">
        <f>U269-T269</f>
        <v>-2405.7900000000081</v>
      </c>
      <c r="W269" s="49">
        <f>T269/U269</f>
        <v>1.0608729117706002</v>
      </c>
      <c r="X269" s="1"/>
    </row>
    <row r="270" spans="1:24" x14ac:dyDescent="0.25">
      <c r="A270" t="s">
        <v>7</v>
      </c>
      <c r="B270" s="46" t="s">
        <v>267</v>
      </c>
      <c r="C270" t="s">
        <v>195</v>
      </c>
      <c r="D270" s="47">
        <v>43684.11</v>
      </c>
      <c r="E270" s="47">
        <v>59283</v>
      </c>
      <c r="F270" s="47">
        <f t="shared" si="93"/>
        <v>15598.89</v>
      </c>
      <c r="H270" s="60">
        <f>1930.5+4341</f>
        <v>6271.5</v>
      </c>
      <c r="I270" s="60">
        <v>4988.59</v>
      </c>
      <c r="J270" s="60">
        <v>4988.59</v>
      </c>
      <c r="K270" s="60">
        <v>4554.34</v>
      </c>
      <c r="L270" s="60">
        <v>4263.41</v>
      </c>
      <c r="M270" s="60">
        <v>4232.59</v>
      </c>
      <c r="N270" s="60">
        <v>4743.79</v>
      </c>
      <c r="O270" s="60">
        <v>4743.79</v>
      </c>
      <c r="P270" s="60">
        <v>4743.79</v>
      </c>
      <c r="Q270" s="159">
        <v>6378.52</v>
      </c>
      <c r="R270" s="159">
        <v>6355.99</v>
      </c>
      <c r="S270" s="60">
        <v>5203.3900000000003</v>
      </c>
      <c r="T270" s="47">
        <f t="shared" si="94"/>
        <v>61468.29</v>
      </c>
      <c r="U270" s="60">
        <v>75000</v>
      </c>
      <c r="V270" s="60">
        <f>U270-T270</f>
        <v>13531.71</v>
      </c>
      <c r="W270" s="49">
        <f>T270/U270</f>
        <v>0.81957720000000001</v>
      </c>
      <c r="X270" s="1"/>
    </row>
    <row r="271" spans="1:24" ht="15.75" thickBot="1" x14ac:dyDescent="0.3">
      <c r="D271" s="70">
        <v>176805.65000000002</v>
      </c>
      <c r="E271" s="71">
        <v>200103</v>
      </c>
      <c r="F271" s="72">
        <f>SUM(F267:F270)</f>
        <v>15597.349999999999</v>
      </c>
      <c r="G271" s="73"/>
      <c r="H271" s="71">
        <f t="shared" ref="H271:V271" si="95">SUM(H267:H270)</f>
        <v>17698.71</v>
      </c>
      <c r="I271" s="71">
        <f t="shared" si="95"/>
        <v>16382.05</v>
      </c>
      <c r="J271" s="71">
        <f t="shared" si="95"/>
        <v>16316.05</v>
      </c>
      <c r="K271" s="71">
        <f t="shared" si="95"/>
        <v>15881.8</v>
      </c>
      <c r="L271" s="71">
        <f t="shared" si="95"/>
        <v>15590.869999999999</v>
      </c>
      <c r="M271" s="71">
        <f t="shared" si="95"/>
        <v>15560.05</v>
      </c>
      <c r="N271" s="71">
        <f t="shared" si="95"/>
        <v>16071.25</v>
      </c>
      <c r="O271" s="71">
        <f t="shared" si="95"/>
        <v>16071.25</v>
      </c>
      <c r="P271" s="71">
        <f t="shared" si="95"/>
        <v>16071.25</v>
      </c>
      <c r="Q271" s="71">
        <f t="shared" si="95"/>
        <v>17705.98</v>
      </c>
      <c r="R271" s="72">
        <f t="shared" si="95"/>
        <v>19403.47</v>
      </c>
      <c r="S271" s="71">
        <f t="shared" si="95"/>
        <v>17050.87</v>
      </c>
      <c r="T271" s="70">
        <f t="shared" si="95"/>
        <v>199803.6</v>
      </c>
      <c r="U271" s="71">
        <f t="shared" si="95"/>
        <v>213465.16999999998</v>
      </c>
      <c r="V271" s="71">
        <f t="shared" si="95"/>
        <v>13661.569999999991</v>
      </c>
      <c r="W271" s="66">
        <f>T271/U271</f>
        <v>0.93600094104345</v>
      </c>
      <c r="X271" s="1"/>
    </row>
    <row r="272" spans="1:24" ht="15.75" thickTop="1" x14ac:dyDescent="0.25"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S272" s="60"/>
      <c r="U272" s="60"/>
      <c r="V272" s="60"/>
    </row>
    <row r="273" spans="1:24" x14ac:dyDescent="0.25">
      <c r="A273" t="s">
        <v>147</v>
      </c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S273" s="60"/>
      <c r="U273" s="60"/>
      <c r="V273" s="60"/>
      <c r="X273" s="1"/>
    </row>
    <row r="274" spans="1:24" x14ac:dyDescent="0.25">
      <c r="A274" t="s">
        <v>7</v>
      </c>
      <c r="B274" s="46" t="s">
        <v>274</v>
      </c>
      <c r="C274" t="s">
        <v>148</v>
      </c>
      <c r="D274" s="47">
        <v>28802.5</v>
      </c>
      <c r="E274" s="47">
        <v>10000</v>
      </c>
      <c r="F274" s="47">
        <f>E274-D274</f>
        <v>-18802.5</v>
      </c>
      <c r="H274" s="60">
        <v>962.5</v>
      </c>
      <c r="I274" s="60">
        <v>1462.5</v>
      </c>
      <c r="J274" s="60">
        <v>4957.5</v>
      </c>
      <c r="K274" s="60">
        <v>105</v>
      </c>
      <c r="L274" s="60">
        <v>210</v>
      </c>
      <c r="M274" s="60">
        <v>2362.5</v>
      </c>
      <c r="N274" s="60">
        <v>0</v>
      </c>
      <c r="O274" s="60">
        <v>4088.5</v>
      </c>
      <c r="P274" s="60">
        <v>0</v>
      </c>
      <c r="Q274" s="60">
        <v>1645</v>
      </c>
      <c r="R274" s="159">
        <v>2115</v>
      </c>
      <c r="S274" s="60">
        <v>700</v>
      </c>
      <c r="T274" s="47">
        <f t="shared" ref="T274:T290" si="96">SUM(H274:S274)</f>
        <v>18608.5</v>
      </c>
      <c r="U274" s="60">
        <v>15000</v>
      </c>
      <c r="V274" s="60">
        <f t="shared" ref="V274:V290" si="97">U274-T274</f>
        <v>-3608.5</v>
      </c>
      <c r="W274" s="49">
        <f t="shared" ref="W274:W291" si="98">T274/U274</f>
        <v>1.2405666666666666</v>
      </c>
      <c r="X274" s="1"/>
    </row>
    <row r="275" spans="1:24" x14ac:dyDescent="0.25">
      <c r="A275" t="s">
        <v>7</v>
      </c>
      <c r="B275" s="46" t="s">
        <v>1268</v>
      </c>
      <c r="C275" t="s">
        <v>276</v>
      </c>
      <c r="D275" s="47">
        <v>0</v>
      </c>
      <c r="E275" s="47">
        <v>2400</v>
      </c>
      <c r="F275" s="47">
        <f t="shared" ref="F275:F290" si="99">E275-D275</f>
        <v>2400</v>
      </c>
      <c r="H275" s="60">
        <v>0</v>
      </c>
      <c r="I275" s="60">
        <v>0</v>
      </c>
      <c r="J275" s="60">
        <v>0</v>
      </c>
      <c r="K275" s="60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159">
        <v>0</v>
      </c>
      <c r="S275" s="60">
        <v>0</v>
      </c>
      <c r="T275" s="47">
        <f t="shared" si="96"/>
        <v>0</v>
      </c>
      <c r="U275" s="60">
        <v>2400</v>
      </c>
      <c r="V275" s="60">
        <f t="shared" si="97"/>
        <v>2400</v>
      </c>
      <c r="W275" s="49">
        <f t="shared" si="98"/>
        <v>0</v>
      </c>
      <c r="X275" s="1"/>
    </row>
    <row r="276" spans="1:24" x14ac:dyDescent="0.25">
      <c r="A276" t="s">
        <v>7</v>
      </c>
      <c r="B276" t="s">
        <v>277</v>
      </c>
      <c r="C276" t="s">
        <v>209</v>
      </c>
      <c r="D276" s="47">
        <v>5597.34</v>
      </c>
      <c r="E276" s="47">
        <v>23145.32</v>
      </c>
      <c r="F276" s="47">
        <f t="shared" si="99"/>
        <v>17547.98</v>
      </c>
      <c r="H276" s="60">
        <v>0</v>
      </c>
      <c r="I276" s="60">
        <v>3217.5</v>
      </c>
      <c r="J276" s="60">
        <v>2314.69</v>
      </c>
      <c r="K276" s="60">
        <v>3364.5</v>
      </c>
      <c r="L276" s="60">
        <v>2283.12</v>
      </c>
      <c r="M276" s="60">
        <v>1476</v>
      </c>
      <c r="N276" s="60">
        <v>6489</v>
      </c>
      <c r="O276" s="60">
        <v>1316.25</v>
      </c>
      <c r="P276" s="60">
        <v>3589.41</v>
      </c>
      <c r="Q276" s="159">
        <v>2876.25</v>
      </c>
      <c r="R276" s="159">
        <v>7020</v>
      </c>
      <c r="S276" s="60">
        <v>5760</v>
      </c>
      <c r="T276" s="47">
        <f t="shared" si="96"/>
        <v>39706.720000000001</v>
      </c>
      <c r="U276" s="60">
        <v>35000</v>
      </c>
      <c r="V276" s="60">
        <f t="shared" si="97"/>
        <v>-4706.7200000000012</v>
      </c>
      <c r="W276" s="49">
        <f t="shared" si="98"/>
        <v>1.1344777142857143</v>
      </c>
      <c r="X276" s="1"/>
    </row>
    <row r="277" spans="1:24" x14ac:dyDescent="0.25">
      <c r="A277" t="s">
        <v>7</v>
      </c>
      <c r="B277" s="46" t="s">
        <v>278</v>
      </c>
      <c r="C277" t="s">
        <v>279</v>
      </c>
      <c r="D277" s="47">
        <v>15894</v>
      </c>
      <c r="E277" s="47">
        <v>10000</v>
      </c>
      <c r="F277" s="47">
        <f t="shared" si="99"/>
        <v>-5894</v>
      </c>
      <c r="H277" s="60">
        <v>3800</v>
      </c>
      <c r="I277" s="60">
        <v>0</v>
      </c>
      <c r="J277" s="60">
        <v>329</v>
      </c>
      <c r="K277" s="60">
        <v>948</v>
      </c>
      <c r="L277" s="60">
        <v>355</v>
      </c>
      <c r="M277" s="60">
        <v>0</v>
      </c>
      <c r="N277" s="60">
        <v>1400</v>
      </c>
      <c r="O277" s="60">
        <v>0</v>
      </c>
      <c r="P277" s="60">
        <v>0</v>
      </c>
      <c r="Q277" s="159">
        <v>863</v>
      </c>
      <c r="R277" s="159">
        <v>0</v>
      </c>
      <c r="S277" s="60">
        <v>200</v>
      </c>
      <c r="T277" s="47">
        <f t="shared" si="96"/>
        <v>7895</v>
      </c>
      <c r="U277" s="60">
        <v>7500</v>
      </c>
      <c r="V277" s="60">
        <f t="shared" si="97"/>
        <v>-395</v>
      </c>
      <c r="W277" s="49">
        <f t="shared" si="98"/>
        <v>1.0526666666666666</v>
      </c>
      <c r="X277" s="1"/>
    </row>
    <row r="278" spans="1:24" x14ac:dyDescent="0.25">
      <c r="A278" t="s">
        <v>7</v>
      </c>
      <c r="B278" s="46" t="s">
        <v>280</v>
      </c>
      <c r="C278" t="s">
        <v>281</v>
      </c>
      <c r="D278" s="47">
        <v>70783.14</v>
      </c>
      <c r="E278" s="47">
        <v>38200</v>
      </c>
      <c r="F278" s="47">
        <f t="shared" si="99"/>
        <v>-32583.14</v>
      </c>
      <c r="H278" s="60">
        <v>4298.62</v>
      </c>
      <c r="I278" s="60">
        <v>7728</v>
      </c>
      <c r="J278" s="60">
        <v>6504.43</v>
      </c>
      <c r="K278" s="60">
        <v>6818.9</v>
      </c>
      <c r="L278" s="60">
        <v>6231.5</v>
      </c>
      <c r="M278" s="60">
        <v>4264.87</v>
      </c>
      <c r="N278" s="60">
        <v>2069.1</v>
      </c>
      <c r="O278" s="60">
        <v>7857.93</v>
      </c>
      <c r="P278" s="60">
        <v>1041.25</v>
      </c>
      <c r="Q278" s="159">
        <v>2145.04</v>
      </c>
      <c r="R278" s="159">
        <v>14985</v>
      </c>
      <c r="S278" s="60">
        <v>19473</v>
      </c>
      <c r="T278" s="47">
        <f t="shared" si="96"/>
        <v>83417.64</v>
      </c>
      <c r="U278" s="60">
        <v>44850</v>
      </c>
      <c r="V278" s="60">
        <f t="shared" si="97"/>
        <v>-38567.64</v>
      </c>
      <c r="W278" s="49">
        <f t="shared" si="98"/>
        <v>1.8599250836120402</v>
      </c>
      <c r="X278" s="1"/>
    </row>
    <row r="279" spans="1:24" x14ac:dyDescent="0.25">
      <c r="A279" t="s">
        <v>7</v>
      </c>
      <c r="B279" s="46" t="s">
        <v>282</v>
      </c>
      <c r="C279" t="s">
        <v>150</v>
      </c>
      <c r="D279" s="47">
        <v>1887.76</v>
      </c>
      <c r="E279" s="47">
        <v>1750</v>
      </c>
      <c r="F279" s="47">
        <f t="shared" si="99"/>
        <v>-137.76</v>
      </c>
      <c r="H279" s="60">
        <v>126.94</v>
      </c>
      <c r="I279" s="60">
        <v>126.94</v>
      </c>
      <c r="J279" s="60">
        <v>127.96</v>
      </c>
      <c r="K279" s="60">
        <v>127.96</v>
      </c>
      <c r="L279" s="60">
        <v>127.96</v>
      </c>
      <c r="M279" s="60">
        <v>128.1</v>
      </c>
      <c r="N279" s="60">
        <v>128.1</v>
      </c>
      <c r="O279" s="60">
        <v>128.1</v>
      </c>
      <c r="P279" s="60">
        <v>127.5</v>
      </c>
      <c r="Q279" s="159">
        <v>127.5</v>
      </c>
      <c r="R279" s="159">
        <v>324.7</v>
      </c>
      <c r="S279" s="60">
        <v>324.39999999999998</v>
      </c>
      <c r="T279" s="47">
        <f t="shared" si="96"/>
        <v>1926.1599999999999</v>
      </c>
      <c r="U279" s="60">
        <v>1750</v>
      </c>
      <c r="V279" s="60">
        <f t="shared" si="97"/>
        <v>-176.15999999999985</v>
      </c>
      <c r="W279" s="49">
        <f t="shared" si="98"/>
        <v>1.1006628571428572</v>
      </c>
      <c r="X279" s="1"/>
    </row>
    <row r="280" spans="1:24" x14ac:dyDescent="0.25">
      <c r="A280" t="s">
        <v>7</v>
      </c>
      <c r="B280" s="46" t="s">
        <v>284</v>
      </c>
      <c r="C280" t="s">
        <v>152</v>
      </c>
      <c r="D280" s="47">
        <v>28549.39</v>
      </c>
      <c r="E280" s="47">
        <v>9064.44</v>
      </c>
      <c r="F280" s="47">
        <f t="shared" si="99"/>
        <v>-19484.949999999997</v>
      </c>
      <c r="H280" s="60">
        <v>0</v>
      </c>
      <c r="I280" s="60">
        <v>0</v>
      </c>
      <c r="J280" s="60">
        <v>0</v>
      </c>
      <c r="K280" s="60">
        <v>0</v>
      </c>
      <c r="L280" s="60">
        <v>10675.31</v>
      </c>
      <c r="M280" s="60">
        <v>0</v>
      </c>
      <c r="N280" s="60">
        <v>0</v>
      </c>
      <c r="O280" s="60">
        <v>12169.79</v>
      </c>
      <c r="P280" s="60">
        <v>0</v>
      </c>
      <c r="Q280" s="60">
        <v>0</v>
      </c>
      <c r="R280" s="159">
        <v>0</v>
      </c>
      <c r="S280" s="60">
        <v>0</v>
      </c>
      <c r="T280" s="47">
        <f t="shared" si="96"/>
        <v>22845.1</v>
      </c>
      <c r="U280" s="60">
        <v>19910</v>
      </c>
      <c r="V280" s="60">
        <f t="shared" si="97"/>
        <v>-2935.0999999999985</v>
      </c>
      <c r="W280" s="49">
        <f t="shared" si="98"/>
        <v>1.1474183827222502</v>
      </c>
      <c r="X280" s="1"/>
    </row>
    <row r="281" spans="1:24" x14ac:dyDescent="0.25">
      <c r="A281" t="s">
        <v>7</v>
      </c>
      <c r="B281" s="46" t="s">
        <v>285</v>
      </c>
      <c r="C281" t="s">
        <v>153</v>
      </c>
      <c r="D281" s="47">
        <v>0</v>
      </c>
      <c r="E281" s="47">
        <v>328.8</v>
      </c>
      <c r="F281" s="47">
        <f t="shared" si="99"/>
        <v>328.8</v>
      </c>
      <c r="H281" s="60">
        <v>0</v>
      </c>
      <c r="I281" s="60">
        <v>0</v>
      </c>
      <c r="J281" s="60">
        <v>0</v>
      </c>
      <c r="K281" s="60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159">
        <v>0</v>
      </c>
      <c r="S281" s="60">
        <v>0</v>
      </c>
      <c r="T281" s="47">
        <f t="shared" si="96"/>
        <v>0</v>
      </c>
      <c r="U281" s="60">
        <v>2000</v>
      </c>
      <c r="V281" s="60">
        <f t="shared" si="97"/>
        <v>2000</v>
      </c>
      <c r="W281" s="49">
        <f t="shared" si="98"/>
        <v>0</v>
      </c>
      <c r="X281" s="1"/>
    </row>
    <row r="282" spans="1:24" x14ac:dyDescent="0.25">
      <c r="A282" t="s">
        <v>7</v>
      </c>
      <c r="B282" s="46" t="s">
        <v>286</v>
      </c>
      <c r="C282" t="s">
        <v>287</v>
      </c>
      <c r="D282" s="47">
        <v>8867.17</v>
      </c>
      <c r="E282" s="47">
        <v>6994.08</v>
      </c>
      <c r="F282" s="47">
        <f t="shared" si="99"/>
        <v>-1873.0900000000001</v>
      </c>
      <c r="H282" s="60">
        <v>0</v>
      </c>
      <c r="I282" s="60">
        <v>0</v>
      </c>
      <c r="J282" s="60">
        <v>0</v>
      </c>
      <c r="K282" s="60">
        <v>0</v>
      </c>
      <c r="L282" s="60">
        <v>3145.32</v>
      </c>
      <c r="M282" s="60">
        <v>0</v>
      </c>
      <c r="N282" s="60">
        <v>0</v>
      </c>
      <c r="O282" s="60">
        <v>2726.55</v>
      </c>
      <c r="P282" s="60">
        <v>0</v>
      </c>
      <c r="Q282" s="60">
        <v>0</v>
      </c>
      <c r="R282" s="159">
        <v>0</v>
      </c>
      <c r="S282" s="60">
        <v>0</v>
      </c>
      <c r="T282" s="47">
        <f t="shared" si="96"/>
        <v>5871.8700000000008</v>
      </c>
      <c r="U282" s="60">
        <v>6994</v>
      </c>
      <c r="V282" s="60">
        <f t="shared" si="97"/>
        <v>1122.1299999999992</v>
      </c>
      <c r="W282" s="49">
        <f t="shared" si="98"/>
        <v>0.83955819273663146</v>
      </c>
      <c r="X282" s="1"/>
    </row>
    <row r="283" spans="1:24" x14ac:dyDescent="0.25">
      <c r="A283" t="s">
        <v>7</v>
      </c>
      <c r="B283" s="46" t="s">
        <v>288</v>
      </c>
      <c r="C283" t="s">
        <v>289</v>
      </c>
      <c r="D283" s="47">
        <v>0</v>
      </c>
      <c r="E283" s="47">
        <v>2500</v>
      </c>
      <c r="F283" s="47">
        <f t="shared" si="99"/>
        <v>2500</v>
      </c>
      <c r="H283" s="60">
        <v>0</v>
      </c>
      <c r="I283" s="60">
        <v>0</v>
      </c>
      <c r="J283" s="60">
        <v>0</v>
      </c>
      <c r="K283" s="60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159">
        <v>0</v>
      </c>
      <c r="S283" s="60">
        <v>0</v>
      </c>
      <c r="T283" s="47">
        <f t="shared" si="96"/>
        <v>0</v>
      </c>
      <c r="U283" s="60">
        <v>2000</v>
      </c>
      <c r="V283" s="60">
        <f t="shared" si="97"/>
        <v>2000</v>
      </c>
      <c r="W283" s="49">
        <f t="shared" si="98"/>
        <v>0</v>
      </c>
      <c r="X283" s="1"/>
    </row>
    <row r="284" spans="1:24" x14ac:dyDescent="0.25">
      <c r="A284" t="s">
        <v>7</v>
      </c>
      <c r="B284" s="46" t="s">
        <v>290</v>
      </c>
      <c r="C284" t="s">
        <v>291</v>
      </c>
      <c r="D284" s="47">
        <v>0</v>
      </c>
      <c r="E284" s="47">
        <v>10000</v>
      </c>
      <c r="F284" s="47">
        <f t="shared" si="99"/>
        <v>10000</v>
      </c>
      <c r="H284" s="60">
        <v>0</v>
      </c>
      <c r="I284" s="60">
        <v>0</v>
      </c>
      <c r="J284" s="60">
        <v>0</v>
      </c>
      <c r="K284" s="60">
        <v>0</v>
      </c>
      <c r="L284" s="60">
        <v>0</v>
      </c>
      <c r="M284" s="60">
        <v>0</v>
      </c>
      <c r="N284" s="60">
        <v>0</v>
      </c>
      <c r="O284" s="60">
        <v>0</v>
      </c>
      <c r="P284" s="60">
        <v>0</v>
      </c>
      <c r="Q284" s="60">
        <v>0</v>
      </c>
      <c r="R284" s="159">
        <v>0</v>
      </c>
      <c r="S284" s="60">
        <v>0</v>
      </c>
      <c r="T284" s="47">
        <f t="shared" si="96"/>
        <v>0</v>
      </c>
      <c r="U284" s="60">
        <v>6000</v>
      </c>
      <c r="V284" s="60">
        <f t="shared" si="97"/>
        <v>6000</v>
      </c>
      <c r="W284" s="49">
        <f t="shared" si="98"/>
        <v>0</v>
      </c>
      <c r="X284" s="1"/>
    </row>
    <row r="285" spans="1:24" x14ac:dyDescent="0.25">
      <c r="A285" t="s">
        <v>7</v>
      </c>
      <c r="B285" s="46" t="s">
        <v>292</v>
      </c>
      <c r="C285" t="s">
        <v>293</v>
      </c>
      <c r="D285" s="47">
        <v>0</v>
      </c>
      <c r="E285" s="47">
        <v>500</v>
      </c>
      <c r="F285" s="47">
        <f t="shared" si="99"/>
        <v>500</v>
      </c>
      <c r="H285" s="60">
        <v>0</v>
      </c>
      <c r="I285" s="60">
        <v>0</v>
      </c>
      <c r="J285" s="60">
        <v>0</v>
      </c>
      <c r="K285" s="60">
        <v>0</v>
      </c>
      <c r="L285" s="60">
        <v>0</v>
      </c>
      <c r="M285" s="60">
        <v>0</v>
      </c>
      <c r="N285" s="60">
        <v>0</v>
      </c>
      <c r="O285" s="60">
        <v>0</v>
      </c>
      <c r="P285" s="60">
        <v>0</v>
      </c>
      <c r="Q285" s="60">
        <v>0</v>
      </c>
      <c r="R285" s="159">
        <v>0</v>
      </c>
      <c r="S285" s="60">
        <v>0</v>
      </c>
      <c r="T285" s="47">
        <f t="shared" si="96"/>
        <v>0</v>
      </c>
      <c r="U285" s="60">
        <v>500</v>
      </c>
      <c r="V285" s="60">
        <f t="shared" si="97"/>
        <v>500</v>
      </c>
      <c r="W285" s="49">
        <f t="shared" si="98"/>
        <v>0</v>
      </c>
      <c r="X285" s="1"/>
    </row>
    <row r="286" spans="1:24" x14ac:dyDescent="0.25">
      <c r="A286" t="s">
        <v>7</v>
      </c>
      <c r="B286" s="46" t="s">
        <v>295</v>
      </c>
      <c r="C286" t="s">
        <v>211</v>
      </c>
      <c r="D286" s="47">
        <v>3623.27</v>
      </c>
      <c r="E286" s="47">
        <v>1000</v>
      </c>
      <c r="F286" s="47">
        <f t="shared" si="99"/>
        <v>-2623.27</v>
      </c>
      <c r="H286" s="60">
        <v>0</v>
      </c>
      <c r="I286" s="60">
        <v>125</v>
      </c>
      <c r="J286" s="60">
        <v>0</v>
      </c>
      <c r="K286" s="60">
        <v>0</v>
      </c>
      <c r="L286" s="60">
        <v>0</v>
      </c>
      <c r="M286" s="60">
        <v>0</v>
      </c>
      <c r="N286" s="60">
        <v>0</v>
      </c>
      <c r="O286" s="60">
        <v>0</v>
      </c>
      <c r="P286" s="60">
        <v>0</v>
      </c>
      <c r="Q286" s="60">
        <v>0</v>
      </c>
      <c r="R286" s="159">
        <v>0</v>
      </c>
      <c r="S286" s="60">
        <v>0</v>
      </c>
      <c r="T286" s="47">
        <f t="shared" si="96"/>
        <v>125</v>
      </c>
      <c r="U286" s="60">
        <v>5000</v>
      </c>
      <c r="V286" s="60">
        <f t="shared" si="97"/>
        <v>4875</v>
      </c>
      <c r="W286" s="49">
        <f t="shared" si="98"/>
        <v>2.5000000000000001E-2</v>
      </c>
      <c r="X286" s="1"/>
    </row>
    <row r="287" spans="1:24" x14ac:dyDescent="0.25">
      <c r="A287" t="s">
        <v>7</v>
      </c>
      <c r="B287" s="46" t="s">
        <v>296</v>
      </c>
      <c r="C287" t="s">
        <v>159</v>
      </c>
      <c r="D287" s="47">
        <v>393.45</v>
      </c>
      <c r="E287" s="47">
        <v>1000</v>
      </c>
      <c r="F287" s="47">
        <f t="shared" si="99"/>
        <v>606.54999999999995</v>
      </c>
      <c r="H287" s="60">
        <v>0</v>
      </c>
      <c r="I287" s="60">
        <v>0</v>
      </c>
      <c r="J287" s="60">
        <v>0</v>
      </c>
      <c r="K287" s="60">
        <v>0</v>
      </c>
      <c r="L287" s="60">
        <v>394.96</v>
      </c>
      <c r="M287" s="60">
        <v>0</v>
      </c>
      <c r="N287" s="60">
        <v>0</v>
      </c>
      <c r="O287" s="60">
        <v>0</v>
      </c>
      <c r="P287" s="60">
        <v>0</v>
      </c>
      <c r="Q287" s="60">
        <v>0</v>
      </c>
      <c r="R287" s="159">
        <v>0</v>
      </c>
      <c r="S287" s="60">
        <v>0</v>
      </c>
      <c r="T287" s="47">
        <f t="shared" si="96"/>
        <v>394.96</v>
      </c>
      <c r="U287" s="60">
        <v>1500</v>
      </c>
      <c r="V287" s="60">
        <f t="shared" si="97"/>
        <v>1105.04</v>
      </c>
      <c r="W287" s="49">
        <f t="shared" si="98"/>
        <v>0.26330666666666663</v>
      </c>
      <c r="X287" s="1"/>
    </row>
    <row r="288" spans="1:24" x14ac:dyDescent="0.25">
      <c r="A288" t="s">
        <v>7</v>
      </c>
      <c r="B288" s="46" t="s">
        <v>299</v>
      </c>
      <c r="C288" t="s">
        <v>300</v>
      </c>
      <c r="D288" s="47">
        <v>0</v>
      </c>
      <c r="E288" s="47">
        <v>5000</v>
      </c>
      <c r="F288" s="47">
        <f t="shared" si="99"/>
        <v>5000</v>
      </c>
      <c r="H288" s="60">
        <v>0</v>
      </c>
      <c r="I288" s="60">
        <v>0</v>
      </c>
      <c r="J288" s="60">
        <v>0</v>
      </c>
      <c r="K288" s="60">
        <v>0</v>
      </c>
      <c r="L288" s="60">
        <v>0</v>
      </c>
      <c r="M288" s="60">
        <v>0</v>
      </c>
      <c r="N288" s="60">
        <v>0</v>
      </c>
      <c r="O288" s="60">
        <v>0</v>
      </c>
      <c r="P288" s="60">
        <v>0</v>
      </c>
      <c r="Q288" s="60">
        <v>0</v>
      </c>
      <c r="R288" s="159">
        <v>0</v>
      </c>
      <c r="S288" s="60">
        <v>0</v>
      </c>
      <c r="T288" s="47">
        <f t="shared" si="96"/>
        <v>0</v>
      </c>
      <c r="U288" s="60">
        <v>5000</v>
      </c>
      <c r="V288" s="60">
        <f t="shared" si="97"/>
        <v>5000</v>
      </c>
      <c r="W288" s="49">
        <f t="shared" si="98"/>
        <v>0</v>
      </c>
      <c r="X288" s="1"/>
    </row>
    <row r="289" spans="1:24" x14ac:dyDescent="0.25">
      <c r="A289" t="s">
        <v>7</v>
      </c>
      <c r="B289" s="46" t="s">
        <v>302</v>
      </c>
      <c r="C289" t="s">
        <v>163</v>
      </c>
      <c r="D289" s="47">
        <v>0</v>
      </c>
      <c r="E289" s="47">
        <v>5500</v>
      </c>
      <c r="F289" s="47">
        <f t="shared" si="99"/>
        <v>5500</v>
      </c>
      <c r="H289" s="60">
        <v>0</v>
      </c>
      <c r="I289" s="60">
        <v>0</v>
      </c>
      <c r="J289" s="60">
        <v>0</v>
      </c>
      <c r="K289" s="60">
        <v>0</v>
      </c>
      <c r="L289" s="60">
        <v>135</v>
      </c>
      <c r="M289" s="60">
        <v>0</v>
      </c>
      <c r="N289" s="60">
        <v>0</v>
      </c>
      <c r="O289" s="60">
        <v>0</v>
      </c>
      <c r="P289" s="60">
        <v>0</v>
      </c>
      <c r="Q289" s="60">
        <v>903.36</v>
      </c>
      <c r="R289" s="159">
        <v>595.28</v>
      </c>
      <c r="S289" s="60">
        <v>0</v>
      </c>
      <c r="T289" s="47">
        <f t="shared" si="96"/>
        <v>1633.64</v>
      </c>
      <c r="U289" s="60">
        <v>2000</v>
      </c>
      <c r="V289" s="60">
        <f t="shared" si="97"/>
        <v>366.3599999999999</v>
      </c>
      <c r="W289" s="49">
        <f t="shared" si="98"/>
        <v>0.8168200000000001</v>
      </c>
      <c r="X289" s="1"/>
    </row>
    <row r="290" spans="1:24" x14ac:dyDescent="0.25">
      <c r="A290" t="s">
        <v>7</v>
      </c>
      <c r="B290" s="46" t="s">
        <v>303</v>
      </c>
      <c r="C290" t="s">
        <v>164</v>
      </c>
      <c r="D290" s="47">
        <v>1068.68</v>
      </c>
      <c r="E290" s="47">
        <v>550</v>
      </c>
      <c r="F290" s="47">
        <f t="shared" si="99"/>
        <v>-518.68000000000006</v>
      </c>
      <c r="H290" s="60">
        <v>12</v>
      </c>
      <c r="I290" s="60">
        <v>13.89</v>
      </c>
      <c r="J290" s="60">
        <v>13.89</v>
      </c>
      <c r="K290" s="60">
        <v>22</v>
      </c>
      <c r="L290" s="60">
        <v>133.5</v>
      </c>
      <c r="M290" s="60">
        <v>0</v>
      </c>
      <c r="N290" s="60">
        <v>133.5</v>
      </c>
      <c r="O290" s="60">
        <v>133.5</v>
      </c>
      <c r="P290" s="60">
        <v>384.15</v>
      </c>
      <c r="Q290" s="60">
        <v>384.15</v>
      </c>
      <c r="R290" s="159">
        <v>185.08</v>
      </c>
      <c r="S290" s="60">
        <v>370.16</v>
      </c>
      <c r="T290" s="47">
        <f t="shared" si="96"/>
        <v>1785.82</v>
      </c>
      <c r="U290" s="60">
        <v>1000</v>
      </c>
      <c r="V290" s="60">
        <f t="shared" si="97"/>
        <v>-785.81999999999994</v>
      </c>
      <c r="W290" s="49">
        <f t="shared" si="98"/>
        <v>1.78582</v>
      </c>
      <c r="X290" s="1"/>
    </row>
    <row r="291" spans="1:24" ht="15.75" thickBot="1" x14ac:dyDescent="0.3">
      <c r="D291" s="70">
        <v>165859.27000000002</v>
      </c>
      <c r="E291" s="71">
        <v>127932.64000000001</v>
      </c>
      <c r="F291" s="72">
        <f>SUM(F274:F290)</f>
        <v>-37534.06</v>
      </c>
      <c r="G291" s="73"/>
      <c r="H291" s="71">
        <f t="shared" ref="H291:V291" si="100">SUM(H274:H290)</f>
        <v>9200.06</v>
      </c>
      <c r="I291" s="71">
        <f t="shared" si="100"/>
        <v>12673.83</v>
      </c>
      <c r="J291" s="71">
        <f t="shared" si="100"/>
        <v>14247.47</v>
      </c>
      <c r="K291" s="71">
        <f t="shared" si="100"/>
        <v>11386.359999999999</v>
      </c>
      <c r="L291" s="71">
        <f t="shared" si="100"/>
        <v>23691.67</v>
      </c>
      <c r="M291" s="71">
        <f t="shared" si="100"/>
        <v>8231.4699999999993</v>
      </c>
      <c r="N291" s="71">
        <f t="shared" si="100"/>
        <v>10219.700000000001</v>
      </c>
      <c r="O291" s="71">
        <f t="shared" si="100"/>
        <v>28420.62</v>
      </c>
      <c r="P291" s="71">
        <f t="shared" si="100"/>
        <v>5142.3099999999995</v>
      </c>
      <c r="Q291" s="71">
        <f t="shared" si="100"/>
        <v>8944.2999999999993</v>
      </c>
      <c r="R291" s="72">
        <f t="shared" si="100"/>
        <v>25225.06</v>
      </c>
      <c r="S291" s="71">
        <f t="shared" si="100"/>
        <v>26827.56</v>
      </c>
      <c r="T291" s="70">
        <f t="shared" si="100"/>
        <v>184210.41</v>
      </c>
      <c r="U291" s="71">
        <f t="shared" si="100"/>
        <v>158404</v>
      </c>
      <c r="V291" s="71">
        <f t="shared" si="100"/>
        <v>-25806.410000000003</v>
      </c>
      <c r="W291" s="66">
        <f t="shared" si="98"/>
        <v>1.1629151410317922</v>
      </c>
      <c r="X291" s="1"/>
    </row>
    <row r="292" spans="1:24" ht="15.75" thickTop="1" x14ac:dyDescent="0.25">
      <c r="A292" t="s">
        <v>1145</v>
      </c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S292" s="60"/>
      <c r="U292" s="60"/>
      <c r="V292" s="60"/>
      <c r="X292" s="1"/>
    </row>
    <row r="293" spans="1:24" x14ac:dyDescent="0.25">
      <c r="A293" t="s">
        <v>7</v>
      </c>
      <c r="B293" s="46" t="s">
        <v>304</v>
      </c>
      <c r="C293" t="s">
        <v>165</v>
      </c>
      <c r="D293" s="47">
        <v>59510.42</v>
      </c>
      <c r="E293" s="47">
        <v>66292.899999999994</v>
      </c>
      <c r="F293" s="47">
        <f>E293-D293</f>
        <v>6782.4799999999959</v>
      </c>
      <c r="H293" s="60">
        <v>3945.36</v>
      </c>
      <c r="I293" s="60">
        <v>5017.5599999999995</v>
      </c>
      <c r="J293" s="60">
        <v>4867.6499999999996</v>
      </c>
      <c r="K293" s="60">
        <f>5149.88-585.46</f>
        <v>4564.42</v>
      </c>
      <c r="L293" s="60">
        <v>5160.38</v>
      </c>
      <c r="M293" s="60">
        <v>4566.6400000000003</v>
      </c>
      <c r="N293" s="60">
        <v>4593.7</v>
      </c>
      <c r="O293" s="60">
        <v>5160.38</v>
      </c>
      <c r="P293" s="60">
        <f>5160.38-2049.11</f>
        <v>3111.27</v>
      </c>
      <c r="Q293" s="159">
        <v>4574.92</v>
      </c>
      <c r="R293" s="159">
        <v>4867.6499999999996</v>
      </c>
      <c r="S293" s="60">
        <v>4792.37</v>
      </c>
      <c r="T293" s="47">
        <f t="shared" ref="T293:T296" si="101">SUM(H293:S293)</f>
        <v>55222.299999999996</v>
      </c>
      <c r="U293" s="60">
        <v>63124.19</v>
      </c>
      <c r="V293" s="60">
        <f>U293-T293</f>
        <v>7901.8900000000067</v>
      </c>
      <c r="W293" s="49">
        <f>T293/U293</f>
        <v>0.87481993828356441</v>
      </c>
      <c r="X293" s="1"/>
    </row>
    <row r="294" spans="1:24" x14ac:dyDescent="0.25">
      <c r="A294" t="s">
        <v>7</v>
      </c>
      <c r="B294" s="46" t="s">
        <v>306</v>
      </c>
      <c r="C294" t="s">
        <v>168</v>
      </c>
      <c r="D294" s="47">
        <v>3509.68</v>
      </c>
      <c r="E294" s="47">
        <v>216</v>
      </c>
      <c r="F294" s="47">
        <f>E294-D294</f>
        <v>-3293.68</v>
      </c>
      <c r="H294" s="60">
        <v>199.67</v>
      </c>
      <c r="I294" s="60">
        <v>199.17</v>
      </c>
      <c r="J294" s="60">
        <v>212.17</v>
      </c>
      <c r="K294" s="60">
        <v>199.42</v>
      </c>
      <c r="L294" s="60">
        <v>12.75</v>
      </c>
      <c r="M294" s="60">
        <v>12.75</v>
      </c>
      <c r="N294" s="60">
        <v>12.75</v>
      </c>
      <c r="O294" s="60">
        <v>12.75</v>
      </c>
      <c r="P294" s="60">
        <v>12.75</v>
      </c>
      <c r="Q294" s="159">
        <v>12.75</v>
      </c>
      <c r="R294" s="159">
        <v>12.75</v>
      </c>
      <c r="S294" s="60">
        <v>12.75</v>
      </c>
      <c r="T294" s="47">
        <f t="shared" si="101"/>
        <v>912.43</v>
      </c>
      <c r="U294" s="60">
        <v>99.3</v>
      </c>
      <c r="V294" s="60">
        <f>U294-T294</f>
        <v>-813.13</v>
      </c>
      <c r="W294" s="49">
        <f>T294/U294</f>
        <v>9.1886203423967778</v>
      </c>
      <c r="X294" s="1"/>
    </row>
    <row r="295" spans="1:24" x14ac:dyDescent="0.25">
      <c r="A295" t="s">
        <v>7</v>
      </c>
      <c r="B295" s="46" t="s">
        <v>307</v>
      </c>
      <c r="C295" t="s">
        <v>170</v>
      </c>
      <c r="D295" s="47">
        <v>664.82</v>
      </c>
      <c r="E295" s="47">
        <v>613.67999999999995</v>
      </c>
      <c r="F295" s="47">
        <f>E295-D295</f>
        <v>-51.1400000000001</v>
      </c>
      <c r="H295" s="60">
        <v>36.93</v>
      </c>
      <c r="I295" s="60">
        <v>36.93</v>
      </c>
      <c r="J295" s="60">
        <v>66.81</v>
      </c>
      <c r="K295" s="60">
        <v>44.4</v>
      </c>
      <c r="L295" s="60">
        <v>44.4</v>
      </c>
      <c r="M295" s="60">
        <v>44.4</v>
      </c>
      <c r="N295" s="60">
        <v>44.4</v>
      </c>
      <c r="O295" s="60">
        <v>44.4</v>
      </c>
      <c r="P295" s="60">
        <v>44.4</v>
      </c>
      <c r="Q295" s="159">
        <v>44.4</v>
      </c>
      <c r="R295" s="159">
        <v>44.4</v>
      </c>
      <c r="S295" s="60">
        <v>44.4</v>
      </c>
      <c r="T295" s="47">
        <f t="shared" si="101"/>
        <v>540.26999999999987</v>
      </c>
      <c r="U295" s="60">
        <v>556.17999999999995</v>
      </c>
      <c r="V295" s="60">
        <f>U295-T295</f>
        <v>15.910000000000082</v>
      </c>
      <c r="W295" s="49">
        <f>T295/U295</f>
        <v>0.97139415297205922</v>
      </c>
      <c r="X295" s="1"/>
    </row>
    <row r="296" spans="1:24" x14ac:dyDescent="0.25">
      <c r="A296" t="s">
        <v>7</v>
      </c>
      <c r="B296" s="46" t="s">
        <v>308</v>
      </c>
      <c r="C296" t="s">
        <v>172</v>
      </c>
      <c r="D296" s="47">
        <v>0</v>
      </c>
      <c r="E296" s="47">
        <v>2645.4</v>
      </c>
      <c r="F296" s="47">
        <f>E296-D296</f>
        <v>2645.4</v>
      </c>
      <c r="H296" s="60">
        <v>0</v>
      </c>
      <c r="I296" s="60">
        <v>0</v>
      </c>
      <c r="J296" s="60">
        <v>0</v>
      </c>
      <c r="K296" s="60">
        <v>0</v>
      </c>
      <c r="L296" s="60">
        <v>186.67</v>
      </c>
      <c r="M296" s="60">
        <v>186.67</v>
      </c>
      <c r="N296" s="60">
        <v>186.67</v>
      </c>
      <c r="O296" s="60">
        <v>186.67</v>
      </c>
      <c r="P296" s="60">
        <v>186.67</v>
      </c>
      <c r="Q296" s="60">
        <v>456.76</v>
      </c>
      <c r="R296" s="159">
        <v>216.68</v>
      </c>
      <c r="S296" s="60">
        <v>216.68</v>
      </c>
      <c r="T296" s="47">
        <f t="shared" si="101"/>
        <v>1823.47</v>
      </c>
      <c r="U296" s="60">
        <v>2652.37</v>
      </c>
      <c r="V296" s="60">
        <f>U296-T296</f>
        <v>828.89999999999986</v>
      </c>
      <c r="W296" s="49">
        <f>T296/U296</f>
        <v>0.68748703989262439</v>
      </c>
      <c r="X296" s="1"/>
    </row>
    <row r="297" spans="1:24" ht="15.75" thickBot="1" x14ac:dyDescent="0.3">
      <c r="D297" s="70">
        <v>63684.92</v>
      </c>
      <c r="E297" s="71">
        <v>69767.979999999981</v>
      </c>
      <c r="F297" s="72">
        <f>SUM(F293:F296)</f>
        <v>6083.0599999999959</v>
      </c>
      <c r="G297" s="73"/>
      <c r="H297" s="71">
        <f t="shared" ref="H297:T297" si="102">SUM(H293:H296)</f>
        <v>4181.96</v>
      </c>
      <c r="I297" s="71">
        <f t="shared" si="102"/>
        <v>5253.66</v>
      </c>
      <c r="J297" s="71">
        <f t="shared" si="102"/>
        <v>5146.63</v>
      </c>
      <c r="K297" s="71">
        <f t="shared" si="102"/>
        <v>4808.24</v>
      </c>
      <c r="L297" s="71">
        <f t="shared" si="102"/>
        <v>5404.2</v>
      </c>
      <c r="M297" s="71">
        <f t="shared" si="102"/>
        <v>4810.46</v>
      </c>
      <c r="N297" s="71">
        <f t="shared" si="102"/>
        <v>4837.5199999999995</v>
      </c>
      <c r="O297" s="71">
        <f t="shared" si="102"/>
        <v>5404.2</v>
      </c>
      <c r="P297" s="71">
        <f t="shared" si="102"/>
        <v>3355.09</v>
      </c>
      <c r="Q297" s="71">
        <f t="shared" si="102"/>
        <v>5088.83</v>
      </c>
      <c r="R297" s="72">
        <f t="shared" si="102"/>
        <v>5141.4799999999996</v>
      </c>
      <c r="S297" s="71">
        <f t="shared" si="102"/>
        <v>5066.2</v>
      </c>
      <c r="T297" s="70">
        <f t="shared" si="102"/>
        <v>58498.469999999994</v>
      </c>
      <c r="U297" s="71">
        <f>SUM(U293:U296)</f>
        <v>66432.040000000008</v>
      </c>
      <c r="V297" s="71">
        <f>SUM(V293:V296)</f>
        <v>7933.5700000000061</v>
      </c>
      <c r="W297" s="66">
        <f>T297/U297</f>
        <v>0.88057614970125841</v>
      </c>
    </row>
    <row r="298" spans="1:24" ht="15.75" thickTop="1" x14ac:dyDescent="0.25">
      <c r="A298" t="s">
        <v>178</v>
      </c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S298" s="60"/>
      <c r="U298" s="60"/>
      <c r="V298" s="60"/>
      <c r="X298" s="1"/>
    </row>
    <row r="299" spans="1:24" x14ac:dyDescent="0.25">
      <c r="A299" t="s">
        <v>7</v>
      </c>
      <c r="B299" s="46" t="s">
        <v>309</v>
      </c>
      <c r="C299" t="s">
        <v>179</v>
      </c>
      <c r="D299" s="47">
        <v>5479.06</v>
      </c>
      <c r="E299" s="47">
        <v>6500</v>
      </c>
      <c r="F299" s="47">
        <f>E299-D299</f>
        <v>1020.9399999999996</v>
      </c>
      <c r="H299" s="60">
        <v>0</v>
      </c>
      <c r="I299" s="60">
        <v>41.69</v>
      </c>
      <c r="J299" s="60">
        <v>0</v>
      </c>
      <c r="K299" s="60">
        <v>1040.3900000000001</v>
      </c>
      <c r="L299" s="60">
        <v>0</v>
      </c>
      <c r="M299" s="60">
        <v>0</v>
      </c>
      <c r="N299" s="60">
        <v>0</v>
      </c>
      <c r="O299" s="60">
        <v>0</v>
      </c>
      <c r="P299" s="60">
        <v>0</v>
      </c>
      <c r="Q299" s="2">
        <v>0</v>
      </c>
      <c r="R299" s="159">
        <v>0</v>
      </c>
      <c r="S299" s="60">
        <v>0</v>
      </c>
      <c r="T299" s="47">
        <f t="shared" ref="T299:T303" si="103">SUM(H299:S299)</f>
        <v>1082.0800000000002</v>
      </c>
      <c r="U299" s="60">
        <v>6500</v>
      </c>
      <c r="V299" s="60">
        <f>U299-T299</f>
        <v>5417.92</v>
      </c>
      <c r="W299" s="49">
        <f t="shared" ref="W299:W304" si="104">T299/U299</f>
        <v>0.16647384615384617</v>
      </c>
      <c r="X299" s="1"/>
    </row>
    <row r="300" spans="1:24" x14ac:dyDescent="0.25">
      <c r="A300" t="s">
        <v>7</v>
      </c>
      <c r="B300" s="46" t="s">
        <v>310</v>
      </c>
      <c r="C300" t="s">
        <v>311</v>
      </c>
      <c r="D300" s="47">
        <v>2348.75</v>
      </c>
      <c r="E300" s="47">
        <v>5000</v>
      </c>
      <c r="F300" s="47">
        <f>E300-D300</f>
        <v>2651.25</v>
      </c>
      <c r="H300" s="60">
        <v>0</v>
      </c>
      <c r="I300" s="60">
        <v>0</v>
      </c>
      <c r="J300" s="60">
        <v>0</v>
      </c>
      <c r="K300" s="60">
        <v>0</v>
      </c>
      <c r="L300" s="60">
        <v>0</v>
      </c>
      <c r="M300" s="60">
        <v>0</v>
      </c>
      <c r="N300" s="60">
        <v>0</v>
      </c>
      <c r="O300" s="60">
        <v>0</v>
      </c>
      <c r="P300" s="60">
        <v>0</v>
      </c>
      <c r="Q300" s="60">
        <v>281.04000000000002</v>
      </c>
      <c r="R300" s="159">
        <v>480</v>
      </c>
      <c r="S300" s="60">
        <v>0</v>
      </c>
      <c r="T300" s="47">
        <f t="shared" si="103"/>
        <v>761.04</v>
      </c>
      <c r="U300" s="60">
        <v>1500</v>
      </c>
      <c r="V300" s="60">
        <f>U300-T300</f>
        <v>738.96</v>
      </c>
      <c r="W300" s="49">
        <f t="shared" si="104"/>
        <v>0.50735999999999992</v>
      </c>
      <c r="X300" s="1"/>
    </row>
    <row r="301" spans="1:24" x14ac:dyDescent="0.25">
      <c r="A301" t="s">
        <v>7</v>
      </c>
      <c r="B301" s="46" t="s">
        <v>312</v>
      </c>
      <c r="C301" t="s">
        <v>313</v>
      </c>
      <c r="D301" s="47">
        <v>5932.56</v>
      </c>
      <c r="E301" s="47">
        <v>3000</v>
      </c>
      <c r="F301" s="47">
        <f>E301-D301</f>
        <v>-2932.5600000000004</v>
      </c>
      <c r="H301" s="60">
        <v>1861.08</v>
      </c>
      <c r="I301" s="60">
        <v>2851.17</v>
      </c>
      <c r="J301" s="60">
        <v>30</v>
      </c>
      <c r="K301" s="60">
        <v>0</v>
      </c>
      <c r="L301" s="60">
        <v>1052.3800000000001</v>
      </c>
      <c r="M301" s="60">
        <v>452.56</v>
      </c>
      <c r="N301" s="60">
        <v>61.06</v>
      </c>
      <c r="O301" s="60">
        <v>588.32000000000005</v>
      </c>
      <c r="P301" s="60">
        <v>52.82</v>
      </c>
      <c r="Q301" s="159">
        <v>1181.8399999999999</v>
      </c>
      <c r="R301" s="159">
        <v>196.55</v>
      </c>
      <c r="S301" s="60">
        <v>0</v>
      </c>
      <c r="T301" s="47">
        <f t="shared" si="103"/>
        <v>8327.7800000000007</v>
      </c>
      <c r="U301" s="60">
        <v>3000</v>
      </c>
      <c r="V301" s="60">
        <f>U301-T301</f>
        <v>-5327.7800000000007</v>
      </c>
      <c r="W301" s="49">
        <f t="shared" si="104"/>
        <v>2.7759266666666669</v>
      </c>
      <c r="X301" s="1"/>
    </row>
    <row r="302" spans="1:24" x14ac:dyDescent="0.25">
      <c r="A302" t="s">
        <v>7</v>
      </c>
      <c r="B302" s="46" t="s">
        <v>314</v>
      </c>
      <c r="C302" t="s">
        <v>315</v>
      </c>
      <c r="D302" s="47">
        <v>0</v>
      </c>
      <c r="E302" s="47">
        <v>750</v>
      </c>
      <c r="F302" s="47">
        <f>E302-D302</f>
        <v>750</v>
      </c>
      <c r="H302" s="60">
        <v>0</v>
      </c>
      <c r="I302" s="60">
        <v>0</v>
      </c>
      <c r="J302" s="60">
        <v>0</v>
      </c>
      <c r="K302" s="60">
        <v>0</v>
      </c>
      <c r="L302" s="60">
        <v>0</v>
      </c>
      <c r="M302" s="60">
        <v>0</v>
      </c>
      <c r="N302" s="60">
        <v>0</v>
      </c>
      <c r="O302" s="60">
        <v>0</v>
      </c>
      <c r="P302" s="60">
        <v>0</v>
      </c>
      <c r="Q302" s="60">
        <v>0</v>
      </c>
      <c r="R302" s="159">
        <v>0</v>
      </c>
      <c r="S302" s="60">
        <v>0</v>
      </c>
      <c r="T302" s="47">
        <f t="shared" si="103"/>
        <v>0</v>
      </c>
      <c r="U302" s="60">
        <v>500</v>
      </c>
      <c r="V302" s="60">
        <f>U302-T302</f>
        <v>500</v>
      </c>
      <c r="W302" s="49">
        <f t="shared" si="104"/>
        <v>0</v>
      </c>
      <c r="X302" s="1"/>
    </row>
    <row r="303" spans="1:24" x14ac:dyDescent="0.25">
      <c r="A303" t="s">
        <v>7</v>
      </c>
      <c r="B303" s="46" t="s">
        <v>316</v>
      </c>
      <c r="C303" t="s">
        <v>317</v>
      </c>
      <c r="D303" s="47">
        <v>0</v>
      </c>
      <c r="E303" s="47">
        <v>250</v>
      </c>
      <c r="F303" s="47">
        <f>E303-D303</f>
        <v>250</v>
      </c>
      <c r="H303" s="60">
        <v>0</v>
      </c>
      <c r="I303" s="60">
        <v>0</v>
      </c>
      <c r="J303" s="60">
        <v>0</v>
      </c>
      <c r="K303" s="60">
        <v>0</v>
      </c>
      <c r="L303" s="60">
        <v>0</v>
      </c>
      <c r="M303" s="60">
        <v>0</v>
      </c>
      <c r="N303" s="60">
        <v>0</v>
      </c>
      <c r="O303" s="60">
        <v>131</v>
      </c>
      <c r="P303" s="60">
        <v>0</v>
      </c>
      <c r="Q303" s="60">
        <v>205.5</v>
      </c>
      <c r="R303" s="159">
        <v>0</v>
      </c>
      <c r="S303" s="60">
        <v>0</v>
      </c>
      <c r="T303" s="47">
        <f t="shared" si="103"/>
        <v>336.5</v>
      </c>
      <c r="U303" s="60">
        <v>250</v>
      </c>
      <c r="V303" s="60">
        <f>U303-T303</f>
        <v>-86.5</v>
      </c>
      <c r="W303" s="49">
        <f t="shared" si="104"/>
        <v>1.3460000000000001</v>
      </c>
      <c r="X303" s="1"/>
    </row>
    <row r="304" spans="1:24" ht="15.75" thickBot="1" x14ac:dyDescent="0.3">
      <c r="A304" t="s">
        <v>7</v>
      </c>
      <c r="D304" s="70">
        <v>13760.37</v>
      </c>
      <c r="E304" s="71">
        <v>15500</v>
      </c>
      <c r="F304" s="72">
        <f>SUM(F299:F303)</f>
        <v>1739.6299999999992</v>
      </c>
      <c r="G304" s="73"/>
      <c r="H304" s="71">
        <f t="shared" ref="H304:T304" si="105">SUM(H299:H303)</f>
        <v>1861.08</v>
      </c>
      <c r="I304" s="71">
        <f t="shared" si="105"/>
        <v>2892.86</v>
      </c>
      <c r="J304" s="71">
        <f t="shared" si="105"/>
        <v>30</v>
      </c>
      <c r="K304" s="71">
        <f t="shared" si="105"/>
        <v>1040.3900000000001</v>
      </c>
      <c r="L304" s="71">
        <f t="shared" si="105"/>
        <v>1052.3800000000001</v>
      </c>
      <c r="M304" s="71">
        <f t="shared" si="105"/>
        <v>452.56</v>
      </c>
      <c r="N304" s="71">
        <f t="shared" si="105"/>
        <v>61.06</v>
      </c>
      <c r="O304" s="71">
        <f t="shared" si="105"/>
        <v>719.32</v>
      </c>
      <c r="P304" s="71">
        <f t="shared" si="105"/>
        <v>52.82</v>
      </c>
      <c r="Q304" s="71">
        <f t="shared" si="105"/>
        <v>1668.3799999999999</v>
      </c>
      <c r="R304" s="72">
        <f t="shared" si="105"/>
        <v>676.55</v>
      </c>
      <c r="S304" s="71">
        <f t="shared" si="105"/>
        <v>0</v>
      </c>
      <c r="T304" s="70">
        <f t="shared" si="105"/>
        <v>10507.400000000001</v>
      </c>
      <c r="U304" s="71">
        <f>SUM(U299:U303)</f>
        <v>11750</v>
      </c>
      <c r="V304" s="71">
        <f>SUM(V299:V303)</f>
        <v>1242.5999999999995</v>
      </c>
      <c r="W304" s="66">
        <f t="shared" si="104"/>
        <v>0.89424680851063842</v>
      </c>
    </row>
    <row r="305" spans="1:24" ht="15.75" thickTop="1" x14ac:dyDescent="0.25">
      <c r="H305" s="60"/>
      <c r="I305" s="60"/>
      <c r="J305" s="1"/>
      <c r="K305" s="60"/>
      <c r="L305" s="60"/>
      <c r="M305" s="60"/>
      <c r="N305" s="60"/>
      <c r="O305" s="60"/>
      <c r="P305" s="60"/>
      <c r="Q305" s="60"/>
      <c r="S305" s="60"/>
      <c r="U305" s="60"/>
      <c r="V305" s="60"/>
    </row>
    <row r="306" spans="1:24" x14ac:dyDescent="0.25">
      <c r="A306" t="s">
        <v>183</v>
      </c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S306" s="60"/>
      <c r="U306" s="60"/>
      <c r="V306" s="60"/>
      <c r="X306" s="1"/>
    </row>
    <row r="307" spans="1:24" x14ac:dyDescent="0.25">
      <c r="A307" t="s">
        <v>7</v>
      </c>
      <c r="B307" s="46" t="s">
        <v>318</v>
      </c>
      <c r="C307" t="s">
        <v>319</v>
      </c>
      <c r="D307" s="47">
        <v>0</v>
      </c>
      <c r="E307" s="47">
        <v>0</v>
      </c>
      <c r="F307" s="47">
        <f>E307-D307</f>
        <v>0</v>
      </c>
      <c r="H307" s="60">
        <v>0</v>
      </c>
      <c r="I307" s="60">
        <v>0</v>
      </c>
      <c r="J307" s="60">
        <v>0</v>
      </c>
      <c r="K307" s="60">
        <v>0</v>
      </c>
      <c r="L307" s="60">
        <v>0</v>
      </c>
      <c r="M307" s="60">
        <v>85</v>
      </c>
      <c r="N307" s="60">
        <v>0</v>
      </c>
      <c r="O307" s="60">
        <v>0</v>
      </c>
      <c r="P307" s="60">
        <v>0</v>
      </c>
      <c r="Q307" s="60">
        <v>125</v>
      </c>
      <c r="R307" s="159">
        <v>0</v>
      </c>
      <c r="S307" s="60">
        <v>195</v>
      </c>
      <c r="T307" s="47">
        <f t="shared" ref="T307:T309" si="106">SUM(H307:S307)</f>
        <v>405</v>
      </c>
      <c r="U307" s="60">
        <v>0</v>
      </c>
      <c r="V307" s="60">
        <f>U307-T307</f>
        <v>-405</v>
      </c>
      <c r="W307" s="49">
        <v>0</v>
      </c>
      <c r="X307" s="1"/>
    </row>
    <row r="308" spans="1:24" x14ac:dyDescent="0.25">
      <c r="A308" t="s">
        <v>7</v>
      </c>
      <c r="B308" s="46" t="s">
        <v>320</v>
      </c>
      <c r="C308" t="s">
        <v>185</v>
      </c>
      <c r="D308" s="47">
        <v>0</v>
      </c>
      <c r="E308" s="47">
        <v>7500</v>
      </c>
      <c r="F308" s="47">
        <f>E308-D308</f>
        <v>7500</v>
      </c>
      <c r="H308" s="60">
        <v>0</v>
      </c>
      <c r="I308" s="60">
        <v>0</v>
      </c>
      <c r="J308" s="60">
        <v>387.1</v>
      </c>
      <c r="K308" s="60">
        <v>0</v>
      </c>
      <c r="L308" s="60">
        <v>0</v>
      </c>
      <c r="M308" s="60">
        <v>0</v>
      </c>
      <c r="N308" s="60">
        <v>0</v>
      </c>
      <c r="O308" s="60">
        <v>0</v>
      </c>
      <c r="P308" s="60">
        <v>0</v>
      </c>
      <c r="Q308" s="60">
        <v>30</v>
      </c>
      <c r="R308" s="159">
        <v>0</v>
      </c>
      <c r="S308" s="60">
        <v>0</v>
      </c>
      <c r="T308" s="47">
        <f t="shared" si="106"/>
        <v>417.1</v>
      </c>
      <c r="U308" s="60">
        <v>2500</v>
      </c>
      <c r="V308" s="60">
        <f>U308-T308</f>
        <v>2082.9</v>
      </c>
      <c r="W308" s="49">
        <f>T308/U308</f>
        <v>0.16684000000000002</v>
      </c>
      <c r="X308" s="1"/>
    </row>
    <row r="309" spans="1:24" x14ac:dyDescent="0.25">
      <c r="A309" t="s">
        <v>7</v>
      </c>
      <c r="B309" s="46" t="s">
        <v>321</v>
      </c>
      <c r="C309" t="s">
        <v>186</v>
      </c>
      <c r="D309" s="47">
        <v>6940</v>
      </c>
      <c r="E309" s="47">
        <v>15000</v>
      </c>
      <c r="F309" s="47">
        <f>E309-D309</f>
        <v>8060</v>
      </c>
      <c r="H309" s="60">
        <v>0</v>
      </c>
      <c r="I309" s="60">
        <v>0</v>
      </c>
      <c r="J309" s="60">
        <v>0</v>
      </c>
      <c r="K309" s="60">
        <v>0</v>
      </c>
      <c r="L309" s="60">
        <v>0</v>
      </c>
      <c r="M309" s="60">
        <v>0</v>
      </c>
      <c r="N309" s="60">
        <v>0</v>
      </c>
      <c r="O309" s="60">
        <v>0</v>
      </c>
      <c r="P309" s="60">
        <v>0</v>
      </c>
      <c r="Q309" s="60">
        <v>0</v>
      </c>
      <c r="R309" s="159">
        <v>0</v>
      </c>
      <c r="S309" s="60">
        <v>0</v>
      </c>
      <c r="T309" s="47">
        <f t="shared" si="106"/>
        <v>0</v>
      </c>
      <c r="U309" s="60">
        <v>2500</v>
      </c>
      <c r="V309" s="60">
        <f>U309-T309</f>
        <v>2500</v>
      </c>
      <c r="W309" s="49">
        <f>T309/U309</f>
        <v>0</v>
      </c>
    </row>
    <row r="310" spans="1:24" ht="15.75" thickBot="1" x14ac:dyDescent="0.3">
      <c r="D310" s="70">
        <v>6940</v>
      </c>
      <c r="E310" s="71">
        <v>22500</v>
      </c>
      <c r="F310" s="72">
        <f>SUM(F307:F309)</f>
        <v>15560</v>
      </c>
      <c r="G310" s="73"/>
      <c r="H310" s="71">
        <f t="shared" ref="H310:V310" si="107">SUM(H307:H309)</f>
        <v>0</v>
      </c>
      <c r="I310" s="71">
        <f t="shared" si="107"/>
        <v>0</v>
      </c>
      <c r="J310" s="71">
        <f t="shared" si="107"/>
        <v>387.1</v>
      </c>
      <c r="K310" s="71">
        <f t="shared" si="107"/>
        <v>0</v>
      </c>
      <c r="L310" s="71">
        <f t="shared" si="107"/>
        <v>0</v>
      </c>
      <c r="M310" s="71">
        <f t="shared" si="107"/>
        <v>85</v>
      </c>
      <c r="N310" s="71">
        <f t="shared" si="107"/>
        <v>0</v>
      </c>
      <c r="O310" s="71">
        <f t="shared" si="107"/>
        <v>0</v>
      </c>
      <c r="P310" s="71">
        <f t="shared" si="107"/>
        <v>0</v>
      </c>
      <c r="Q310" s="71">
        <f t="shared" si="107"/>
        <v>155</v>
      </c>
      <c r="R310" s="72">
        <f t="shared" si="107"/>
        <v>0</v>
      </c>
      <c r="S310" s="71">
        <f t="shared" si="107"/>
        <v>195</v>
      </c>
      <c r="T310" s="70">
        <f t="shared" si="107"/>
        <v>822.1</v>
      </c>
      <c r="U310" s="71">
        <f t="shared" si="107"/>
        <v>5000</v>
      </c>
      <c r="V310" s="71">
        <f t="shared" si="107"/>
        <v>4177.8999999999996</v>
      </c>
      <c r="W310" s="66">
        <f>T310/U310</f>
        <v>0.16442000000000001</v>
      </c>
    </row>
    <row r="311" spans="1:24" ht="15.75" thickTop="1" x14ac:dyDescent="0.25"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S311" s="60"/>
      <c r="U311" s="60"/>
      <c r="V311" s="60"/>
      <c r="X311" s="1"/>
    </row>
    <row r="312" spans="1:24" ht="17.25" x14ac:dyDescent="0.3">
      <c r="C312" s="93" t="s">
        <v>1215</v>
      </c>
      <c r="D312" s="98">
        <v>427050.21000000008</v>
      </c>
      <c r="E312" s="101">
        <v>435803.62</v>
      </c>
      <c r="F312" s="108">
        <f>F310+F304+F297+F271+F291</f>
        <v>1445.9799999999959</v>
      </c>
      <c r="G312" s="102"/>
      <c r="H312" s="101">
        <f t="shared" ref="H312:Q312" si="108">H310+H304+H297+H271+H291</f>
        <v>32941.81</v>
      </c>
      <c r="I312" s="101">
        <f t="shared" si="108"/>
        <v>37202.400000000001</v>
      </c>
      <c r="J312" s="101">
        <f t="shared" si="108"/>
        <v>36127.25</v>
      </c>
      <c r="K312" s="101">
        <f t="shared" si="108"/>
        <v>33116.79</v>
      </c>
      <c r="L312" s="101">
        <f t="shared" si="108"/>
        <v>45739.119999999995</v>
      </c>
      <c r="M312" s="101">
        <f t="shared" si="108"/>
        <v>29139.54</v>
      </c>
      <c r="N312" s="101">
        <f t="shared" si="108"/>
        <v>31189.530000000002</v>
      </c>
      <c r="O312" s="101">
        <f t="shared" si="108"/>
        <v>50615.39</v>
      </c>
      <c r="P312" s="101">
        <f t="shared" si="108"/>
        <v>24621.47</v>
      </c>
      <c r="Q312" s="101">
        <f t="shared" si="108"/>
        <v>33562.49</v>
      </c>
      <c r="R312" s="101">
        <f t="shared" ref="R312:T312" si="109">R310+R304+R297+R271+R291</f>
        <v>50446.559999999998</v>
      </c>
      <c r="S312" s="101">
        <f t="shared" si="109"/>
        <v>49139.630000000005</v>
      </c>
      <c r="T312" s="101">
        <f t="shared" si="109"/>
        <v>453841.98</v>
      </c>
      <c r="U312" s="101">
        <f>U310+U304+U297+U271+U291</f>
        <v>455051.20999999996</v>
      </c>
      <c r="V312" s="101">
        <f>V310+V304+V297+V271+V291</f>
        <v>1209.2299999999923</v>
      </c>
      <c r="W312" s="103">
        <f>T312/U312</f>
        <v>0.99734265073155182</v>
      </c>
      <c r="X312" s="1"/>
    </row>
    <row r="313" spans="1:24" x14ac:dyDescent="0.25"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S313" s="60"/>
      <c r="U313" s="60"/>
      <c r="V313" s="60"/>
    </row>
    <row r="314" spans="1:24" x14ac:dyDescent="0.25"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S314" s="60"/>
      <c r="U314" s="60"/>
      <c r="V314" s="60"/>
    </row>
    <row r="315" spans="1:24" ht="15.75" thickBot="1" x14ac:dyDescent="0.3"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S315" s="60"/>
      <c r="U315" s="60"/>
      <c r="V315" s="60"/>
    </row>
    <row r="316" spans="1:24" ht="15.75" thickBot="1" x14ac:dyDescent="0.3">
      <c r="A316" s="67" t="s">
        <v>326</v>
      </c>
      <c r="H316" s="224" t="s">
        <v>1104</v>
      </c>
      <c r="I316" s="225"/>
      <c r="J316" s="225"/>
      <c r="K316" s="225"/>
      <c r="L316" s="225"/>
      <c r="M316" s="225"/>
      <c r="N316" s="225"/>
      <c r="O316" s="225"/>
      <c r="P316" s="225"/>
      <c r="Q316" s="225"/>
      <c r="R316" s="225"/>
      <c r="S316" s="225"/>
      <c r="T316" s="226"/>
      <c r="U316" s="60"/>
      <c r="V316" s="89" t="s">
        <v>1105</v>
      </c>
    </row>
    <row r="317" spans="1:24" x14ac:dyDescent="0.25">
      <c r="A317" t="s">
        <v>142</v>
      </c>
      <c r="D317" s="51" t="s">
        <v>1106</v>
      </c>
      <c r="E317" s="52" t="s">
        <v>1107</v>
      </c>
      <c r="F317" s="52" t="s">
        <v>1108</v>
      </c>
      <c r="H317" s="53" t="str">
        <f>H266</f>
        <v>MAY-19</v>
      </c>
      <c r="I317" s="53" t="str">
        <f t="shared" ref="I317:U317" si="110">I266</f>
        <v>JUN-19</v>
      </c>
      <c r="J317" s="53" t="str">
        <f t="shared" si="110"/>
        <v>JUL-19</v>
      </c>
      <c r="K317" s="53" t="str">
        <f t="shared" si="110"/>
        <v>AUG-19</v>
      </c>
      <c r="L317" s="53" t="str">
        <f t="shared" si="110"/>
        <v>SEP-19</v>
      </c>
      <c r="M317" s="53" t="str">
        <f t="shared" si="110"/>
        <v>OCT-19</v>
      </c>
      <c r="N317" s="53" t="str">
        <f t="shared" si="110"/>
        <v>NOV-19</v>
      </c>
      <c r="O317" s="53" t="str">
        <f t="shared" si="110"/>
        <v>DEC-19</v>
      </c>
      <c r="P317" s="53" t="str">
        <f t="shared" si="110"/>
        <v>JAN-20</v>
      </c>
      <c r="Q317" s="53" t="str">
        <f t="shared" si="110"/>
        <v>FEB-20</v>
      </c>
      <c r="R317" s="53" t="str">
        <f t="shared" si="110"/>
        <v>MAR-20</v>
      </c>
      <c r="S317" s="53" t="str">
        <f t="shared" si="110"/>
        <v>APR-20</v>
      </c>
      <c r="T317" s="53" t="str">
        <f t="shared" si="110"/>
        <v>YEAR TO DATE</v>
      </c>
      <c r="U317" s="53" t="str">
        <f t="shared" si="110"/>
        <v>FY 2020 BUDGET</v>
      </c>
      <c r="V317" s="90" t="s">
        <v>1110</v>
      </c>
      <c r="W317" s="55" t="s">
        <v>1111</v>
      </c>
      <c r="X317" s="1"/>
    </row>
    <row r="318" spans="1:24" x14ac:dyDescent="0.25">
      <c r="A318" t="s">
        <v>7</v>
      </c>
      <c r="B318" s="46" t="s">
        <v>327</v>
      </c>
      <c r="C318" t="s">
        <v>328</v>
      </c>
      <c r="D318" s="47">
        <v>117805.68</v>
      </c>
      <c r="E318" s="47">
        <v>116462</v>
      </c>
      <c r="F318" s="47">
        <f>E318-D318</f>
        <v>-1343.679999999993</v>
      </c>
      <c r="H318" s="60">
        <v>13388.79</v>
      </c>
      <c r="I318" s="60">
        <v>10783.28</v>
      </c>
      <c r="J318" s="60">
        <v>10783.28</v>
      </c>
      <c r="K318" s="60">
        <v>10299.16</v>
      </c>
      <c r="L318" s="60">
        <v>9823.83</v>
      </c>
      <c r="M318" s="60">
        <v>10299.16</v>
      </c>
      <c r="N318" s="60">
        <v>10299.16</v>
      </c>
      <c r="O318" s="60">
        <f>10299.16-484.12</f>
        <v>9815.0399999999991</v>
      </c>
      <c r="P318" s="60">
        <v>10299.16</v>
      </c>
      <c r="Q318" s="159">
        <v>10299.16</v>
      </c>
      <c r="R318" s="159">
        <v>10299.16</v>
      </c>
      <c r="S318" s="60">
        <v>10299.16</v>
      </c>
      <c r="T318" s="47">
        <f t="shared" ref="T318:T343" si="111">SUM(H318:S318)</f>
        <v>126688.34000000001</v>
      </c>
      <c r="U318" s="60">
        <v>123590</v>
      </c>
      <c r="V318" s="60">
        <f t="shared" ref="V318:V343" si="112">U318-T318</f>
        <v>-3098.3400000000111</v>
      </c>
      <c r="W318" s="49">
        <f>T318/U318</f>
        <v>1.0250695040051785</v>
      </c>
      <c r="X318" s="1"/>
    </row>
    <row r="319" spans="1:24" x14ac:dyDescent="0.25">
      <c r="B319" s="46" t="s">
        <v>330</v>
      </c>
      <c r="C319" t="s">
        <v>331</v>
      </c>
      <c r="D319" s="47">
        <v>0</v>
      </c>
      <c r="E319" s="47">
        <v>0</v>
      </c>
      <c r="F319" s="47">
        <f t="shared" ref="F319:F343" si="113">E319-D319</f>
        <v>0</v>
      </c>
      <c r="H319" s="60">
        <v>0</v>
      </c>
      <c r="I319" s="60">
        <v>0</v>
      </c>
      <c r="J319" s="60">
        <v>0</v>
      </c>
      <c r="K319" s="60">
        <v>0</v>
      </c>
      <c r="L319" s="60">
        <v>0</v>
      </c>
      <c r="M319" s="60">
        <v>0</v>
      </c>
      <c r="N319" s="60">
        <v>0</v>
      </c>
      <c r="O319" s="60">
        <v>0</v>
      </c>
      <c r="P319" s="60">
        <v>0</v>
      </c>
      <c r="Q319" s="159">
        <v>0</v>
      </c>
      <c r="R319" s="159">
        <v>0</v>
      </c>
      <c r="S319" s="60">
        <v>0</v>
      </c>
      <c r="T319" s="47">
        <f t="shared" si="111"/>
        <v>0</v>
      </c>
      <c r="U319" s="60">
        <v>0</v>
      </c>
      <c r="V319" s="60">
        <f t="shared" si="112"/>
        <v>0</v>
      </c>
      <c r="W319" s="49">
        <v>0</v>
      </c>
      <c r="X319" s="1"/>
    </row>
    <row r="320" spans="1:24" x14ac:dyDescent="0.25">
      <c r="A320" t="s">
        <v>7</v>
      </c>
      <c r="B320" s="46" t="s">
        <v>334</v>
      </c>
      <c r="C320" t="s">
        <v>335</v>
      </c>
      <c r="D320" s="47">
        <v>112052.16</v>
      </c>
      <c r="E320" s="47">
        <v>106943.94</v>
      </c>
      <c r="F320" s="47">
        <f t="shared" si="113"/>
        <v>-5108.2200000000012</v>
      </c>
      <c r="H320" s="60">
        <v>9575.7199999999993</v>
      </c>
      <c r="I320" s="60">
        <v>9693.94</v>
      </c>
      <c r="J320" s="60">
        <v>9693.94</v>
      </c>
      <c r="K320" s="60">
        <v>0</v>
      </c>
      <c r="L320" s="60">
        <v>0</v>
      </c>
      <c r="M320" s="60">
        <v>0</v>
      </c>
      <c r="N320" s="60">
        <v>0</v>
      </c>
      <c r="O320" s="60">
        <v>4846.95</v>
      </c>
      <c r="P320" s="60">
        <v>0</v>
      </c>
      <c r="Q320" s="159">
        <v>9693.92</v>
      </c>
      <c r="R320" s="159">
        <v>9693.92</v>
      </c>
      <c r="S320" s="60">
        <v>9693.92</v>
      </c>
      <c r="T320" s="47">
        <f t="shared" si="111"/>
        <v>62892.30999999999</v>
      </c>
      <c r="U320" s="60">
        <v>116327.01</v>
      </c>
      <c r="V320" s="60">
        <f t="shared" si="112"/>
        <v>53434.700000000004</v>
      </c>
      <c r="W320" s="49">
        <f>T320/U320</f>
        <v>0.54065096317699557</v>
      </c>
      <c r="X320" s="1"/>
    </row>
    <row r="321" spans="1:24" x14ac:dyDescent="0.25">
      <c r="B321" s="46" t="s">
        <v>1280</v>
      </c>
      <c r="C321" t="s">
        <v>336</v>
      </c>
      <c r="H321" s="60"/>
      <c r="I321" s="60"/>
      <c r="J321" s="60"/>
      <c r="K321" s="60"/>
      <c r="L321" s="60"/>
      <c r="M321" s="60"/>
      <c r="N321" s="60"/>
      <c r="O321" s="60"/>
      <c r="P321" s="60"/>
      <c r="Q321" s="159"/>
      <c r="R321" s="159">
        <v>17107.05</v>
      </c>
      <c r="S321" s="60"/>
      <c r="T321" s="47">
        <f t="shared" si="111"/>
        <v>17107.05</v>
      </c>
      <c r="U321" s="60">
        <v>0</v>
      </c>
      <c r="V321" s="60">
        <f t="shared" ref="V321" si="114">U321-T321</f>
        <v>-17107.05</v>
      </c>
      <c r="W321" s="49">
        <v>0</v>
      </c>
      <c r="X321" s="1"/>
    </row>
    <row r="322" spans="1:24" x14ac:dyDescent="0.25">
      <c r="A322" t="s">
        <v>7</v>
      </c>
      <c r="B322" s="46" t="s">
        <v>340</v>
      </c>
      <c r="C322" t="s">
        <v>341</v>
      </c>
      <c r="D322" s="47">
        <v>301454.42</v>
      </c>
      <c r="E322" s="47">
        <v>294611.40000000002</v>
      </c>
      <c r="F322" s="47">
        <f t="shared" si="113"/>
        <v>-6843.0199999999604</v>
      </c>
      <c r="H322" s="60">
        <v>36248.69</v>
      </c>
      <c r="I322" s="60">
        <v>24476.86</v>
      </c>
      <c r="J322" s="60">
        <v>24476.86</v>
      </c>
      <c r="K322" s="60">
        <v>29176.880000000001</v>
      </c>
      <c r="L322" s="60">
        <v>22348.73</v>
      </c>
      <c r="M322" s="60">
        <v>27269.200000000001</v>
      </c>
      <c r="N322" s="60">
        <v>26841.29</v>
      </c>
      <c r="O322" s="60">
        <f>26841.29-11611.71</f>
        <v>15229.580000000002</v>
      </c>
      <c r="P322" s="60">
        <v>26841.29</v>
      </c>
      <c r="Q322" s="159">
        <v>18422.5</v>
      </c>
      <c r="R322" s="159">
        <v>17454.25</v>
      </c>
      <c r="S322" s="60">
        <v>27319.599999999999</v>
      </c>
      <c r="T322" s="47">
        <f t="shared" si="111"/>
        <v>296105.73</v>
      </c>
      <c r="U322" s="60">
        <v>320460.09000000003</v>
      </c>
      <c r="V322" s="60">
        <f t="shared" si="112"/>
        <v>24354.360000000044</v>
      </c>
      <c r="W322" s="49">
        <f>T322/U322</f>
        <v>0.92400189365234209</v>
      </c>
      <c r="X322" s="1"/>
    </row>
    <row r="323" spans="1:24" x14ac:dyDescent="0.25">
      <c r="A323" t="s">
        <v>7</v>
      </c>
      <c r="B323" s="46" t="s">
        <v>342</v>
      </c>
      <c r="C323" t="s">
        <v>343</v>
      </c>
      <c r="D323" s="47">
        <v>17711.07</v>
      </c>
      <c r="E323" s="47">
        <v>0</v>
      </c>
      <c r="F323" s="47">
        <f t="shared" si="113"/>
        <v>-17711.07</v>
      </c>
      <c r="H323" s="60">
        <v>0</v>
      </c>
      <c r="I323" s="60">
        <v>0</v>
      </c>
      <c r="J323" s="60">
        <v>0</v>
      </c>
      <c r="K323" s="60">
        <v>0</v>
      </c>
      <c r="L323" s="60">
        <v>0</v>
      </c>
      <c r="M323" s="60">
        <v>968.25</v>
      </c>
      <c r="N323" s="60">
        <v>0</v>
      </c>
      <c r="O323" s="60">
        <v>0</v>
      </c>
      <c r="P323" s="60">
        <v>0</v>
      </c>
      <c r="Q323" s="159">
        <v>0</v>
      </c>
      <c r="R323" s="159">
        <v>0</v>
      </c>
      <c r="S323" s="60">
        <v>0</v>
      </c>
      <c r="T323" s="47">
        <f t="shared" si="111"/>
        <v>968.25</v>
      </c>
      <c r="U323" s="60">
        <v>0</v>
      </c>
      <c r="V323" s="60">
        <f t="shared" si="112"/>
        <v>-968.25</v>
      </c>
      <c r="W323" s="49">
        <v>0</v>
      </c>
      <c r="X323" s="1"/>
    </row>
    <row r="324" spans="1:24" x14ac:dyDescent="0.25">
      <c r="A324" t="s">
        <v>7</v>
      </c>
      <c r="B324" s="46" t="s">
        <v>344</v>
      </c>
      <c r="C324" t="s">
        <v>345</v>
      </c>
      <c r="D324" s="47">
        <v>8171.55</v>
      </c>
      <c r="E324" s="47">
        <v>0</v>
      </c>
      <c r="F324" s="47">
        <f t="shared" si="113"/>
        <v>-8171.55</v>
      </c>
      <c r="H324" s="60">
        <v>0</v>
      </c>
      <c r="I324" s="60">
        <v>4841.2299999999996</v>
      </c>
      <c r="J324" s="60">
        <v>4841.2299999999996</v>
      </c>
      <c r="K324" s="60">
        <v>2904.74</v>
      </c>
      <c r="L324" s="60">
        <v>2904.74</v>
      </c>
      <c r="M324" s="60">
        <v>2904.75</v>
      </c>
      <c r="N324" s="60">
        <v>968.25</v>
      </c>
      <c r="O324" s="60">
        <v>968.25</v>
      </c>
      <c r="P324" s="60">
        <v>968.25</v>
      </c>
      <c r="Q324" s="159">
        <v>968.25</v>
      </c>
      <c r="R324" s="159">
        <v>968.25</v>
      </c>
      <c r="S324" s="60">
        <v>968.25</v>
      </c>
      <c r="T324" s="47">
        <f t="shared" si="111"/>
        <v>24206.19</v>
      </c>
      <c r="U324" s="60">
        <v>0</v>
      </c>
      <c r="V324" s="60">
        <f t="shared" si="112"/>
        <v>-24206.19</v>
      </c>
      <c r="W324" s="49">
        <v>0</v>
      </c>
      <c r="X324" s="1"/>
    </row>
    <row r="325" spans="1:24" x14ac:dyDescent="0.25">
      <c r="A325" t="s">
        <v>7</v>
      </c>
      <c r="B325" s="46" t="s">
        <v>346</v>
      </c>
      <c r="C325" t="s">
        <v>347</v>
      </c>
      <c r="D325" s="47">
        <v>153083.87</v>
      </c>
      <c r="E325" s="47">
        <v>180355.92</v>
      </c>
      <c r="F325" s="47">
        <f t="shared" si="113"/>
        <v>27272.050000000017</v>
      </c>
      <c r="H325" s="60">
        <v>12161.53</v>
      </c>
      <c r="I325" s="60">
        <v>16726.150000000001</v>
      </c>
      <c r="J325" s="60">
        <v>16726.150000000001</v>
      </c>
      <c r="K325" s="60">
        <v>15101.31</v>
      </c>
      <c r="L325" s="60">
        <v>15668.12</v>
      </c>
      <c r="M325" s="60">
        <f>16952.88-13589.79</f>
        <v>3363.09</v>
      </c>
      <c r="N325" s="60">
        <v>12834.07</v>
      </c>
      <c r="O325" s="60">
        <v>12834.07</v>
      </c>
      <c r="P325" s="60">
        <v>12834.07</v>
      </c>
      <c r="Q325" s="159">
        <v>8174.14</v>
      </c>
      <c r="R325" s="159">
        <v>15498.07</v>
      </c>
      <c r="S325" s="60">
        <v>16839.509999999998</v>
      </c>
      <c r="T325" s="47">
        <f t="shared" si="111"/>
        <v>158760.28</v>
      </c>
      <c r="U325" s="60">
        <v>196180.04</v>
      </c>
      <c r="V325" s="60">
        <f t="shared" si="112"/>
        <v>37419.760000000009</v>
      </c>
      <c r="W325" s="49">
        <f>T325/U325</f>
        <v>0.8092580672325278</v>
      </c>
      <c r="X325" s="1"/>
    </row>
    <row r="326" spans="1:24" x14ac:dyDescent="0.25">
      <c r="A326" t="s">
        <v>7</v>
      </c>
      <c r="B326" s="133" t="s">
        <v>348</v>
      </c>
      <c r="C326" t="s">
        <v>349</v>
      </c>
      <c r="D326" s="47">
        <v>12506.23</v>
      </c>
      <c r="E326" s="47">
        <v>0</v>
      </c>
      <c r="F326" s="47">
        <f t="shared" si="113"/>
        <v>-12506.23</v>
      </c>
      <c r="H326" s="60">
        <v>1880.37</v>
      </c>
      <c r="I326" s="60">
        <v>0</v>
      </c>
      <c r="J326" s="60">
        <v>0</v>
      </c>
      <c r="K326" s="60">
        <v>906.9</v>
      </c>
      <c r="L326" s="60">
        <v>0</v>
      </c>
      <c r="M326" s="60">
        <v>906.9</v>
      </c>
      <c r="N326" s="60">
        <v>1813.79</v>
      </c>
      <c r="O326" s="60">
        <v>1813.79</v>
      </c>
      <c r="P326" s="60">
        <v>1813.79</v>
      </c>
      <c r="Q326" s="159">
        <v>2241.54</v>
      </c>
      <c r="R326" s="159">
        <v>0</v>
      </c>
      <c r="S326" s="60">
        <v>0</v>
      </c>
      <c r="T326" s="47">
        <f t="shared" si="111"/>
        <v>11377.080000000002</v>
      </c>
      <c r="U326" s="60">
        <v>0</v>
      </c>
      <c r="V326" s="60">
        <f t="shared" si="112"/>
        <v>-11377.080000000002</v>
      </c>
      <c r="W326" s="49">
        <v>0</v>
      </c>
      <c r="X326" s="1"/>
    </row>
    <row r="327" spans="1:24" x14ac:dyDescent="0.25">
      <c r="B327" s="46" t="s">
        <v>350</v>
      </c>
      <c r="C327" t="s">
        <v>1216</v>
      </c>
      <c r="D327" s="47">
        <v>0</v>
      </c>
      <c r="E327" s="47">
        <v>0</v>
      </c>
      <c r="F327" s="47">
        <f t="shared" si="113"/>
        <v>0</v>
      </c>
      <c r="H327" s="60">
        <v>906.9</v>
      </c>
      <c r="I327" s="60">
        <v>0</v>
      </c>
      <c r="J327" s="60">
        <v>0</v>
      </c>
      <c r="K327" s="60">
        <v>2720.4</v>
      </c>
      <c r="L327" s="60">
        <v>2720.69</v>
      </c>
      <c r="M327" s="60">
        <v>0</v>
      </c>
      <c r="N327" s="60">
        <v>0</v>
      </c>
      <c r="O327" s="60">
        <v>0</v>
      </c>
      <c r="P327" s="60">
        <v>0</v>
      </c>
      <c r="Q327" s="159">
        <v>-6347.99</v>
      </c>
      <c r="R327" s="159">
        <v>34485.94</v>
      </c>
      <c r="S327" s="60">
        <v>0</v>
      </c>
      <c r="T327" s="47">
        <f t="shared" si="111"/>
        <v>34485.94</v>
      </c>
      <c r="U327" s="60">
        <v>0</v>
      </c>
      <c r="V327" s="60">
        <f t="shared" si="112"/>
        <v>-34485.94</v>
      </c>
      <c r="W327" s="49">
        <v>0</v>
      </c>
      <c r="X327" s="1"/>
    </row>
    <row r="328" spans="1:24" x14ac:dyDescent="0.25">
      <c r="B328" s="46" t="s">
        <v>1217</v>
      </c>
      <c r="C328" t="s">
        <v>1218</v>
      </c>
      <c r="H328" s="60">
        <v>0</v>
      </c>
      <c r="I328" s="60">
        <v>0</v>
      </c>
      <c r="J328" s="60">
        <v>0</v>
      </c>
      <c r="K328" s="60">
        <v>0</v>
      </c>
      <c r="L328" s="60">
        <v>0</v>
      </c>
      <c r="M328" s="60">
        <v>0</v>
      </c>
      <c r="N328" s="60">
        <v>0</v>
      </c>
      <c r="O328" s="60">
        <v>0</v>
      </c>
      <c r="P328" s="60">
        <v>0</v>
      </c>
      <c r="Q328" s="159">
        <v>0</v>
      </c>
      <c r="R328" s="159">
        <v>1750</v>
      </c>
      <c r="S328" s="60">
        <v>0</v>
      </c>
      <c r="T328" s="47">
        <f t="shared" si="111"/>
        <v>1750</v>
      </c>
      <c r="U328" s="60">
        <v>7000</v>
      </c>
      <c r="V328" s="60">
        <f t="shared" si="112"/>
        <v>5250</v>
      </c>
      <c r="W328" s="49">
        <v>0</v>
      </c>
      <c r="X328" s="1"/>
    </row>
    <row r="329" spans="1:24" x14ac:dyDescent="0.25">
      <c r="A329" t="s">
        <v>7</v>
      </c>
      <c r="B329" s="46" t="s">
        <v>354</v>
      </c>
      <c r="C329" t="s">
        <v>355</v>
      </c>
      <c r="D329" s="47">
        <v>0</v>
      </c>
      <c r="E329" s="47">
        <v>95000</v>
      </c>
      <c r="F329" s="47">
        <f t="shared" si="113"/>
        <v>95000</v>
      </c>
      <c r="H329" s="60">
        <v>0</v>
      </c>
      <c r="I329" s="60">
        <v>453.45</v>
      </c>
      <c r="J329" s="60">
        <v>453.45</v>
      </c>
      <c r="K329" s="60">
        <v>-138233.82999999999</v>
      </c>
      <c r="L329" s="60">
        <v>2009.7</v>
      </c>
      <c r="M329" s="60">
        <v>1953.08</v>
      </c>
      <c r="N329" s="60">
        <v>73165.7</v>
      </c>
      <c r="O329" s="60">
        <v>73165.7</v>
      </c>
      <c r="P329" s="60">
        <v>73165.7</v>
      </c>
      <c r="Q329" s="159">
        <v>2242.06</v>
      </c>
      <c r="R329" s="159">
        <v>3431.32</v>
      </c>
      <c r="S329" s="60">
        <v>0</v>
      </c>
      <c r="T329" s="47">
        <f t="shared" si="111"/>
        <v>91806.33</v>
      </c>
      <c r="U329" s="60">
        <v>105000</v>
      </c>
      <c r="V329" s="60">
        <f t="shared" si="112"/>
        <v>13193.669999999998</v>
      </c>
      <c r="W329" s="49">
        <f>T329/U329</f>
        <v>0.87434600000000007</v>
      </c>
      <c r="X329" s="1"/>
    </row>
    <row r="330" spans="1:24" x14ac:dyDescent="0.25">
      <c r="A330" t="s">
        <v>7</v>
      </c>
      <c r="B330" s="46" t="s">
        <v>356</v>
      </c>
      <c r="C330" t="s">
        <v>193</v>
      </c>
      <c r="D330" s="47">
        <v>82485.2</v>
      </c>
      <c r="E330" s="47">
        <v>110000</v>
      </c>
      <c r="F330" s="47">
        <f t="shared" si="113"/>
        <v>27514.800000000003</v>
      </c>
      <c r="H330" s="60">
        <v>15477.66</v>
      </c>
      <c r="I330" s="60">
        <v>8015.08</v>
      </c>
      <c r="J330" s="60">
        <v>8015.08</v>
      </c>
      <c r="K330" s="60">
        <v>9064.58</v>
      </c>
      <c r="L330" s="60">
        <v>23827.63</v>
      </c>
      <c r="M330" s="60">
        <v>24472.02</v>
      </c>
      <c r="N330" s="60">
        <v>7529.97</v>
      </c>
      <c r="O330" s="60">
        <v>7529.97</v>
      </c>
      <c r="P330" s="60">
        <f>7529.97+34575.64</f>
        <v>42105.61</v>
      </c>
      <c r="Q330" s="159">
        <v>14874.01</v>
      </c>
      <c r="R330" s="159">
        <v>19175.53</v>
      </c>
      <c r="S330" s="60">
        <v>11718.74</v>
      </c>
      <c r="T330" s="47">
        <f t="shared" si="111"/>
        <v>191805.88</v>
      </c>
      <c r="U330" s="60">
        <v>150000</v>
      </c>
      <c r="V330" s="60">
        <f t="shared" si="112"/>
        <v>-41805.880000000005</v>
      </c>
      <c r="W330" s="49">
        <f>T330/U330</f>
        <v>1.2787058666666666</v>
      </c>
      <c r="X330" s="1"/>
    </row>
    <row r="331" spans="1:24" x14ac:dyDescent="0.25">
      <c r="A331" t="s">
        <v>7</v>
      </c>
      <c r="B331" s="46" t="s">
        <v>357</v>
      </c>
      <c r="C331" t="s">
        <v>194</v>
      </c>
      <c r="D331" s="47">
        <v>0</v>
      </c>
      <c r="E331" s="47">
        <v>3000</v>
      </c>
      <c r="F331" s="47">
        <f t="shared" si="113"/>
        <v>3000</v>
      </c>
      <c r="H331" s="60">
        <v>0</v>
      </c>
      <c r="I331" s="60">
        <v>0</v>
      </c>
      <c r="J331" s="60">
        <v>0</v>
      </c>
      <c r="K331" s="60">
        <v>0</v>
      </c>
      <c r="L331" s="60">
        <v>0</v>
      </c>
      <c r="M331" s="60">
        <v>0</v>
      </c>
      <c r="N331" s="60">
        <v>0</v>
      </c>
      <c r="O331" s="60">
        <v>0</v>
      </c>
      <c r="P331" s="60">
        <v>0</v>
      </c>
      <c r="Q331" s="159">
        <v>0</v>
      </c>
      <c r="R331" s="159">
        <v>0</v>
      </c>
      <c r="S331" s="60">
        <v>0</v>
      </c>
      <c r="T331" s="47">
        <f t="shared" si="111"/>
        <v>0</v>
      </c>
      <c r="U331" s="60">
        <v>3000</v>
      </c>
      <c r="V331" s="60">
        <f t="shared" si="112"/>
        <v>3000</v>
      </c>
      <c r="W331" s="49">
        <f>T331/U331</f>
        <v>0</v>
      </c>
      <c r="X331" s="1"/>
    </row>
    <row r="332" spans="1:24" x14ac:dyDescent="0.25">
      <c r="A332" t="s">
        <v>7</v>
      </c>
      <c r="B332" s="46" t="s">
        <v>358</v>
      </c>
      <c r="C332" t="s">
        <v>359</v>
      </c>
      <c r="D332" s="47">
        <v>1313826.93</v>
      </c>
      <c r="E332" s="47">
        <v>1310645.9099999999</v>
      </c>
      <c r="F332" s="47">
        <f t="shared" si="113"/>
        <v>-3181.0200000000186</v>
      </c>
      <c r="H332" s="60">
        <v>92666.53</v>
      </c>
      <c r="I332" s="60">
        <v>86956.479999999996</v>
      </c>
      <c r="J332" s="60">
        <v>86956.479999999996</v>
      </c>
      <c r="K332" s="60">
        <v>86737.74</v>
      </c>
      <c r="L332" s="60">
        <v>110072.38</v>
      </c>
      <c r="M332" s="60">
        <v>106548.05</v>
      </c>
      <c r="N332" s="60">
        <v>106931.29</v>
      </c>
      <c r="O332" s="60">
        <v>106931.29</v>
      </c>
      <c r="P332" s="60">
        <f>106931.29-12047.45</f>
        <v>94883.839999999997</v>
      </c>
      <c r="Q332" s="159">
        <v>101804.81</v>
      </c>
      <c r="R332" s="159">
        <v>101792.16</v>
      </c>
      <c r="S332" s="60">
        <v>79370.259999999995</v>
      </c>
      <c r="T332" s="47">
        <f t="shared" si="111"/>
        <v>1161651.31</v>
      </c>
      <c r="U332" s="60">
        <v>1396815.02</v>
      </c>
      <c r="V332" s="60">
        <f t="shared" si="112"/>
        <v>235163.70999999996</v>
      </c>
      <c r="W332" s="49">
        <f>T332/U332</f>
        <v>0.8316429114572379</v>
      </c>
      <c r="X332" s="1"/>
    </row>
    <row r="333" spans="1:24" x14ac:dyDescent="0.25">
      <c r="A333" t="s">
        <v>7</v>
      </c>
      <c r="B333" s="46" t="s">
        <v>360</v>
      </c>
      <c r="C333" t="s">
        <v>361</v>
      </c>
      <c r="D333" s="47">
        <v>2827.82</v>
      </c>
      <c r="E333" s="47">
        <v>0</v>
      </c>
      <c r="F333" s="47">
        <f t="shared" si="113"/>
        <v>-2827.82</v>
      </c>
      <c r="H333" s="60">
        <v>13364.11</v>
      </c>
      <c r="I333" s="60">
        <v>3947.39</v>
      </c>
      <c r="J333" s="60">
        <v>3947.39</v>
      </c>
      <c r="K333" s="60">
        <v>3392.14</v>
      </c>
      <c r="L333" s="60">
        <v>9279.98</v>
      </c>
      <c r="M333" s="60">
        <v>9938.74</v>
      </c>
      <c r="N333" s="60">
        <v>8769.86</v>
      </c>
      <c r="O333" s="60">
        <v>8769.86</v>
      </c>
      <c r="P333" s="60">
        <f>8769.86-2116.48</f>
        <v>6653.380000000001</v>
      </c>
      <c r="Q333" s="159">
        <v>3132.5</v>
      </c>
      <c r="R333" s="159">
        <v>0</v>
      </c>
      <c r="S333" s="60">
        <v>24170.78</v>
      </c>
      <c r="T333" s="47">
        <f t="shared" si="111"/>
        <v>95366.12999999999</v>
      </c>
      <c r="U333" s="60">
        <v>0</v>
      </c>
      <c r="V333" s="60">
        <f t="shared" si="112"/>
        <v>-95366.12999999999</v>
      </c>
      <c r="W333" s="49">
        <v>0</v>
      </c>
      <c r="X333" s="1"/>
    </row>
    <row r="334" spans="1:24" x14ac:dyDescent="0.25">
      <c r="A334" t="s">
        <v>7</v>
      </c>
      <c r="B334" s="46" t="s">
        <v>362</v>
      </c>
      <c r="C334" t="s">
        <v>363</v>
      </c>
      <c r="D334" s="47">
        <v>38282.870000000003</v>
      </c>
      <c r="E334" s="47">
        <v>0</v>
      </c>
      <c r="F334" s="47">
        <f t="shared" si="113"/>
        <v>-38282.870000000003</v>
      </c>
      <c r="H334" s="60">
        <v>16048.13</v>
      </c>
      <c r="I334" s="60">
        <v>9609.02</v>
      </c>
      <c r="J334" s="60">
        <v>9609.02</v>
      </c>
      <c r="K334" s="60">
        <v>11244.45</v>
      </c>
      <c r="L334" s="60">
        <v>9004.15</v>
      </c>
      <c r="M334" s="60">
        <v>2698.79</v>
      </c>
      <c r="N334" s="60">
        <v>7556.09</v>
      </c>
      <c r="O334" s="60">
        <v>7556.09</v>
      </c>
      <c r="P334" s="60">
        <f>7556.09+2353.57</f>
        <v>9909.66</v>
      </c>
      <c r="Q334" s="159">
        <v>6784.18</v>
      </c>
      <c r="R334" s="159">
        <v>4004.93</v>
      </c>
      <c r="S334" s="60">
        <v>12633.85</v>
      </c>
      <c r="T334" s="47">
        <f t="shared" si="111"/>
        <v>106658.35999999999</v>
      </c>
      <c r="U334" s="60">
        <v>0</v>
      </c>
      <c r="V334" s="60">
        <f t="shared" si="112"/>
        <v>-106658.35999999999</v>
      </c>
      <c r="W334" s="49">
        <v>0</v>
      </c>
      <c r="X334" s="1"/>
    </row>
    <row r="335" spans="1:24" x14ac:dyDescent="0.25">
      <c r="A335" t="s">
        <v>7</v>
      </c>
      <c r="B335" s="46" t="s">
        <v>364</v>
      </c>
      <c r="C335" t="s">
        <v>365</v>
      </c>
      <c r="D335" s="47">
        <v>3326.46</v>
      </c>
      <c r="E335" s="47">
        <v>10000</v>
      </c>
      <c r="F335" s="47">
        <f t="shared" si="113"/>
        <v>6673.54</v>
      </c>
      <c r="H335" s="60">
        <v>0</v>
      </c>
      <c r="I335" s="60">
        <v>0</v>
      </c>
      <c r="J335" s="60">
        <v>0</v>
      </c>
      <c r="K335" s="60">
        <v>0</v>
      </c>
      <c r="L335" s="60">
        <v>0</v>
      </c>
      <c r="M335" s="60">
        <v>0</v>
      </c>
      <c r="N335" s="60">
        <v>0</v>
      </c>
      <c r="O335" s="60">
        <v>0</v>
      </c>
      <c r="P335" s="60">
        <v>0</v>
      </c>
      <c r="Q335" s="159">
        <v>0</v>
      </c>
      <c r="R335" s="159">
        <v>0</v>
      </c>
      <c r="S335" s="60">
        <v>9350</v>
      </c>
      <c r="T335" s="47">
        <f t="shared" si="111"/>
        <v>9350</v>
      </c>
      <c r="U335" s="60">
        <v>10000</v>
      </c>
      <c r="V335" s="60">
        <f t="shared" si="112"/>
        <v>650</v>
      </c>
      <c r="W335" s="49">
        <f>T335/U335</f>
        <v>0.93500000000000005</v>
      </c>
      <c r="X335" s="1"/>
    </row>
    <row r="336" spans="1:24" x14ac:dyDescent="0.25">
      <c r="A336" t="s">
        <v>7</v>
      </c>
      <c r="B336" s="46" t="s">
        <v>366</v>
      </c>
      <c r="C336" t="s">
        <v>367</v>
      </c>
      <c r="D336" s="47">
        <v>0</v>
      </c>
      <c r="E336" s="47">
        <v>3000</v>
      </c>
      <c r="F336" s="47">
        <f t="shared" si="113"/>
        <v>3000</v>
      </c>
      <c r="H336" s="60">
        <v>0</v>
      </c>
      <c r="I336" s="60">
        <v>0</v>
      </c>
      <c r="J336" s="60">
        <v>0</v>
      </c>
      <c r="K336" s="60">
        <v>0</v>
      </c>
      <c r="L336" s="60">
        <v>0</v>
      </c>
      <c r="M336" s="60">
        <v>0</v>
      </c>
      <c r="N336" s="60">
        <v>0</v>
      </c>
      <c r="O336" s="60">
        <v>0</v>
      </c>
      <c r="P336" s="60">
        <v>0</v>
      </c>
      <c r="Q336" s="159">
        <v>0</v>
      </c>
      <c r="R336" s="159">
        <v>0</v>
      </c>
      <c r="S336" s="60">
        <v>0</v>
      </c>
      <c r="T336" s="47">
        <f t="shared" si="111"/>
        <v>0</v>
      </c>
      <c r="U336" s="60">
        <v>1500</v>
      </c>
      <c r="V336" s="60">
        <f t="shared" si="112"/>
        <v>1500</v>
      </c>
      <c r="W336" s="49">
        <f>T336/U336</f>
        <v>0</v>
      </c>
      <c r="X336" s="1"/>
    </row>
    <row r="337" spans="1:24" x14ac:dyDescent="0.25">
      <c r="A337" t="s">
        <v>7</v>
      </c>
      <c r="B337" s="46" t="s">
        <v>368</v>
      </c>
      <c r="C337" t="s">
        <v>369</v>
      </c>
      <c r="D337" s="47">
        <v>20960</v>
      </c>
      <c r="E337" s="47">
        <v>80960</v>
      </c>
      <c r="F337" s="47">
        <f t="shared" si="113"/>
        <v>60000</v>
      </c>
      <c r="H337" s="60">
        <v>490</v>
      </c>
      <c r="I337" s="60">
        <v>0</v>
      </c>
      <c r="J337" s="60">
        <v>0</v>
      </c>
      <c r="K337" s="60">
        <v>540</v>
      </c>
      <c r="L337" s="60">
        <v>1020</v>
      </c>
      <c r="M337" s="60">
        <v>680</v>
      </c>
      <c r="N337" s="60">
        <v>1120</v>
      </c>
      <c r="O337" s="60">
        <v>1120</v>
      </c>
      <c r="P337" s="60">
        <f>1120+820</f>
        <v>1940</v>
      </c>
      <c r="Q337" s="159">
        <v>600</v>
      </c>
      <c r="R337" s="159">
        <v>1360</v>
      </c>
      <c r="S337" s="60">
        <v>-8870</v>
      </c>
      <c r="T337" s="47">
        <f t="shared" si="111"/>
        <v>0</v>
      </c>
      <c r="U337" s="60">
        <v>0</v>
      </c>
      <c r="V337" s="60">
        <f t="shared" si="112"/>
        <v>0</v>
      </c>
      <c r="W337" s="49">
        <v>0</v>
      </c>
      <c r="X337" s="1"/>
    </row>
    <row r="338" spans="1:24" x14ac:dyDescent="0.25">
      <c r="A338" t="s">
        <v>7</v>
      </c>
      <c r="B338" s="46" t="s">
        <v>370</v>
      </c>
      <c r="C338" t="s">
        <v>371</v>
      </c>
      <c r="D338" s="47">
        <v>153612.65</v>
      </c>
      <c r="E338" s="47">
        <v>188382</v>
      </c>
      <c r="F338" s="47">
        <f t="shared" si="113"/>
        <v>34769.350000000006</v>
      </c>
      <c r="H338" s="60">
        <v>14129.76</v>
      </c>
      <c r="I338" s="60">
        <v>8367.92</v>
      </c>
      <c r="J338" s="60">
        <v>8367.92</v>
      </c>
      <c r="K338" s="60">
        <v>8367.92</v>
      </c>
      <c r="L338" s="60">
        <v>7981.72</v>
      </c>
      <c r="M338" s="60">
        <v>8367.92</v>
      </c>
      <c r="N338" s="60">
        <v>8367.92</v>
      </c>
      <c r="O338" s="60">
        <v>8367.92</v>
      </c>
      <c r="P338" s="60">
        <v>8367.92</v>
      </c>
      <c r="Q338" s="159">
        <v>8367.92</v>
      </c>
      <c r="R338" s="159">
        <v>8367.92</v>
      </c>
      <c r="S338" s="60">
        <v>0</v>
      </c>
      <c r="T338" s="47">
        <f t="shared" si="111"/>
        <v>97422.76</v>
      </c>
      <c r="U338" s="60">
        <v>102455.03</v>
      </c>
      <c r="V338" s="60">
        <f t="shared" si="112"/>
        <v>5032.2700000000041</v>
      </c>
      <c r="W338" s="49">
        <f>T338/U338</f>
        <v>0.95088313380026335</v>
      </c>
      <c r="X338" s="1"/>
    </row>
    <row r="339" spans="1:24" x14ac:dyDescent="0.25">
      <c r="A339" t="s">
        <v>7</v>
      </c>
      <c r="B339" s="46" t="s">
        <v>372</v>
      </c>
      <c r="C339" t="s">
        <v>373</v>
      </c>
      <c r="D339" s="47">
        <v>362.26</v>
      </c>
      <c r="E339" s="47">
        <v>0</v>
      </c>
      <c r="F339" s="47">
        <f t="shared" si="113"/>
        <v>-362.26</v>
      </c>
      <c r="H339" s="60">
        <v>0</v>
      </c>
      <c r="I339" s="60">
        <v>0</v>
      </c>
      <c r="J339" s="60">
        <v>0</v>
      </c>
      <c r="K339" s="60">
        <v>0</v>
      </c>
      <c r="L339" s="60">
        <v>0</v>
      </c>
      <c r="M339" s="60">
        <v>0</v>
      </c>
      <c r="N339" s="60">
        <v>0</v>
      </c>
      <c r="O339" s="60">
        <v>0</v>
      </c>
      <c r="P339" s="60">
        <v>0</v>
      </c>
      <c r="Q339" s="159">
        <v>0</v>
      </c>
      <c r="R339" s="159">
        <v>0</v>
      </c>
      <c r="S339" s="60">
        <v>0</v>
      </c>
      <c r="T339" s="47">
        <f t="shared" si="111"/>
        <v>0</v>
      </c>
      <c r="U339" s="60">
        <v>0</v>
      </c>
      <c r="V339" s="60">
        <f t="shared" si="112"/>
        <v>0</v>
      </c>
      <c r="W339" s="49">
        <v>0</v>
      </c>
      <c r="X339" s="1"/>
    </row>
    <row r="340" spans="1:24" x14ac:dyDescent="0.25">
      <c r="A340" t="s">
        <v>7</v>
      </c>
      <c r="B340" s="46" t="s">
        <v>374</v>
      </c>
      <c r="C340" t="s">
        <v>375</v>
      </c>
      <c r="D340" s="47">
        <v>0</v>
      </c>
      <c r="E340" s="47">
        <v>2000</v>
      </c>
      <c r="F340" s="47">
        <f t="shared" si="113"/>
        <v>2000</v>
      </c>
      <c r="H340" s="60">
        <v>0</v>
      </c>
      <c r="I340" s="60">
        <v>0</v>
      </c>
      <c r="J340" s="60">
        <v>0</v>
      </c>
      <c r="K340" s="60">
        <v>0</v>
      </c>
      <c r="L340" s="60">
        <v>0</v>
      </c>
      <c r="M340" s="60">
        <v>0</v>
      </c>
      <c r="N340" s="60">
        <v>0</v>
      </c>
      <c r="O340" s="60">
        <v>0</v>
      </c>
      <c r="P340" s="60">
        <v>0</v>
      </c>
      <c r="Q340" s="159">
        <v>0</v>
      </c>
      <c r="R340" s="159">
        <v>0</v>
      </c>
      <c r="S340" s="60">
        <v>0</v>
      </c>
      <c r="T340" s="47">
        <f t="shared" si="111"/>
        <v>0</v>
      </c>
      <c r="U340" s="60">
        <v>9000</v>
      </c>
      <c r="V340" s="60">
        <f t="shared" si="112"/>
        <v>9000</v>
      </c>
      <c r="W340" s="49">
        <f>T340/U340</f>
        <v>0</v>
      </c>
      <c r="X340" s="1"/>
    </row>
    <row r="341" spans="1:24" x14ac:dyDescent="0.25">
      <c r="A341" t="s">
        <v>7</v>
      </c>
      <c r="B341" s="46" t="s">
        <v>378</v>
      </c>
      <c r="C341" t="s">
        <v>379</v>
      </c>
      <c r="D341" s="47">
        <v>0</v>
      </c>
      <c r="E341" s="47">
        <v>1000</v>
      </c>
      <c r="F341" s="47">
        <f t="shared" si="113"/>
        <v>1000</v>
      </c>
      <c r="H341" s="60">
        <v>0</v>
      </c>
      <c r="I341" s="60">
        <v>0</v>
      </c>
      <c r="J341" s="60">
        <v>0</v>
      </c>
      <c r="K341" s="60">
        <v>0</v>
      </c>
      <c r="L341" s="60">
        <v>0</v>
      </c>
      <c r="M341" s="60">
        <v>0</v>
      </c>
      <c r="N341" s="68">
        <v>0</v>
      </c>
      <c r="O341" s="68">
        <v>0</v>
      </c>
      <c r="P341" s="68">
        <v>0</v>
      </c>
      <c r="Q341" s="159">
        <v>0</v>
      </c>
      <c r="R341" s="159">
        <v>0</v>
      </c>
      <c r="S341" s="60">
        <v>0</v>
      </c>
      <c r="T341" s="47">
        <f t="shared" si="111"/>
        <v>0</v>
      </c>
      <c r="U341" s="60">
        <v>2000</v>
      </c>
      <c r="V341" s="60">
        <f t="shared" si="112"/>
        <v>2000</v>
      </c>
      <c r="W341" s="49">
        <f>T341/U341</f>
        <v>0</v>
      </c>
      <c r="X341" s="1"/>
    </row>
    <row r="342" spans="1:24" x14ac:dyDescent="0.25">
      <c r="A342" t="s">
        <v>7</v>
      </c>
      <c r="B342" s="46" t="s">
        <v>382</v>
      </c>
      <c r="C342" t="s">
        <v>383</v>
      </c>
      <c r="D342" s="47">
        <v>2238526.36</v>
      </c>
      <c r="E342" s="47">
        <v>1513923.3</v>
      </c>
      <c r="F342" s="47">
        <f t="shared" si="113"/>
        <v>-724603.05999999982</v>
      </c>
      <c r="H342" s="60">
        <v>0</v>
      </c>
      <c r="I342" s="60">
        <v>0</v>
      </c>
      <c r="J342" s="60">
        <v>0</v>
      </c>
      <c r="K342" s="60">
        <v>0</v>
      </c>
      <c r="L342" s="60">
        <v>0</v>
      </c>
      <c r="M342" s="60">
        <v>43889.4</v>
      </c>
      <c r="N342" s="68">
        <v>0</v>
      </c>
      <c r="O342" s="68">
        <v>0</v>
      </c>
      <c r="P342" s="68">
        <f>1110110-91344.35+0.52</f>
        <v>1018766.17</v>
      </c>
      <c r="Q342" s="159">
        <v>0</v>
      </c>
      <c r="R342" s="159">
        <v>761125.83</v>
      </c>
      <c r="S342" s="60">
        <v>50000</v>
      </c>
      <c r="T342" s="47">
        <f t="shared" si="111"/>
        <v>1873781.4</v>
      </c>
      <c r="U342" s="60">
        <v>1915125.75</v>
      </c>
      <c r="V342" s="60">
        <f t="shared" si="112"/>
        <v>41344.350000000093</v>
      </c>
      <c r="W342" s="49">
        <f>T342/U342</f>
        <v>0.97841167871091483</v>
      </c>
      <c r="X342" s="1"/>
    </row>
    <row r="343" spans="1:24" x14ac:dyDescent="0.25">
      <c r="A343" t="s">
        <v>7</v>
      </c>
      <c r="B343" s="46" t="s">
        <v>386</v>
      </c>
      <c r="C343" t="s">
        <v>195</v>
      </c>
      <c r="D343" s="47">
        <v>36928.050000000003</v>
      </c>
      <c r="E343" s="47">
        <v>43000</v>
      </c>
      <c r="F343" s="47">
        <f t="shared" si="113"/>
        <v>6071.9499999999971</v>
      </c>
      <c r="H343" s="60">
        <v>3850.78</v>
      </c>
      <c r="I343" s="60">
        <v>3898.32</v>
      </c>
      <c r="J343" s="60">
        <v>3898.32</v>
      </c>
      <c r="K343" s="60">
        <v>3898.32</v>
      </c>
      <c r="L343" s="60">
        <v>3718.4</v>
      </c>
      <c r="M343" s="60">
        <v>3898.32</v>
      </c>
      <c r="N343" s="60">
        <v>3898.32</v>
      </c>
      <c r="O343" s="60">
        <v>3898.32</v>
      </c>
      <c r="P343" s="60">
        <v>3898.32</v>
      </c>
      <c r="Q343" s="159">
        <v>3898.32</v>
      </c>
      <c r="R343" s="159">
        <v>3898.32</v>
      </c>
      <c r="S343" s="60">
        <v>3898.32</v>
      </c>
      <c r="T343" s="47">
        <f t="shared" si="111"/>
        <v>46552.38</v>
      </c>
      <c r="U343" s="60">
        <v>46551.4</v>
      </c>
      <c r="V343" s="60">
        <f t="shared" si="112"/>
        <v>-0.97999999999592546</v>
      </c>
      <c r="W343" s="49">
        <f>T343/U343</f>
        <v>1.0000210519984361</v>
      </c>
      <c r="X343" s="1"/>
    </row>
    <row r="344" spans="1:24" ht="15.75" thickBot="1" x14ac:dyDescent="0.3">
      <c r="D344" s="71">
        <f t="shared" ref="D344:S344" si="115">SUM(D318:D343)</f>
        <v>4613923.5799999991</v>
      </c>
      <c r="E344" s="71">
        <f t="shared" si="115"/>
        <v>4059284.4699999997</v>
      </c>
      <c r="F344" s="72">
        <f>SUM(F318:F343)</f>
        <v>-554639.10999999987</v>
      </c>
      <c r="G344" s="73"/>
      <c r="H344" s="71">
        <f t="shared" si="115"/>
        <v>230188.97</v>
      </c>
      <c r="I344" s="71">
        <f t="shared" si="115"/>
        <v>187769.12</v>
      </c>
      <c r="J344" s="71">
        <f t="shared" si="115"/>
        <v>187769.12</v>
      </c>
      <c r="K344" s="71">
        <f t="shared" si="115"/>
        <v>46120.710000000014</v>
      </c>
      <c r="L344" s="71">
        <f t="shared" si="115"/>
        <v>220380.07</v>
      </c>
      <c r="M344" s="71">
        <f t="shared" si="115"/>
        <v>248157.67</v>
      </c>
      <c r="N344" s="80">
        <f t="shared" si="115"/>
        <v>270095.70999999996</v>
      </c>
      <c r="O344" s="71">
        <f t="shared" si="115"/>
        <v>262846.83</v>
      </c>
      <c r="P344" s="71">
        <f t="shared" si="115"/>
        <v>1312447.1599999999</v>
      </c>
      <c r="Q344" s="71">
        <f t="shared" si="115"/>
        <v>185155.32</v>
      </c>
      <c r="R344" s="72">
        <f t="shared" si="115"/>
        <v>1010412.6499999999</v>
      </c>
      <c r="S344" s="71">
        <f t="shared" si="115"/>
        <v>247392.39</v>
      </c>
      <c r="T344" s="70">
        <f>SUM(T318:T343)</f>
        <v>4408735.72</v>
      </c>
      <c r="U344" s="71">
        <f>SUM(U318:U343)</f>
        <v>4505004.34</v>
      </c>
      <c r="V344" s="71">
        <f>SUM(V318:V343)</f>
        <v>96268.620000000141</v>
      </c>
      <c r="W344" s="66">
        <f>T344/U344</f>
        <v>0.97863073756772445</v>
      </c>
      <c r="X344" s="1"/>
    </row>
    <row r="345" spans="1:24" ht="15.75" thickTop="1" x14ac:dyDescent="0.25">
      <c r="H345" s="60"/>
      <c r="I345" s="60"/>
      <c r="J345" s="60"/>
      <c r="K345" s="60"/>
      <c r="L345" s="60"/>
      <c r="M345" s="60"/>
      <c r="N345" s="68"/>
      <c r="O345" s="60"/>
      <c r="P345" s="60"/>
      <c r="Q345" s="60"/>
      <c r="S345" s="60"/>
      <c r="U345" s="60"/>
      <c r="V345" s="60"/>
    </row>
    <row r="346" spans="1:24" x14ac:dyDescent="0.25">
      <c r="A346" t="s">
        <v>147</v>
      </c>
      <c r="H346" s="60"/>
      <c r="I346" s="60"/>
      <c r="J346" s="60"/>
      <c r="K346" s="60"/>
      <c r="L346" s="60"/>
      <c r="M346" s="60"/>
      <c r="N346" s="68"/>
      <c r="O346" s="60"/>
      <c r="P346" s="60"/>
      <c r="Q346" s="60"/>
      <c r="S346" s="60"/>
      <c r="U346" s="60"/>
      <c r="V346" s="60"/>
      <c r="X346" s="1"/>
    </row>
    <row r="347" spans="1:24" x14ac:dyDescent="0.25">
      <c r="A347" t="s">
        <v>7</v>
      </c>
      <c r="B347" s="46" t="s">
        <v>1269</v>
      </c>
      <c r="C347" t="s">
        <v>389</v>
      </c>
      <c r="D347" s="47">
        <v>10676.22</v>
      </c>
      <c r="E347" s="47">
        <v>12601.91</v>
      </c>
      <c r="F347" s="47">
        <f t="shared" ref="F347:F367" si="116">E347-D347</f>
        <v>1925.6900000000005</v>
      </c>
      <c r="H347" s="60">
        <v>0</v>
      </c>
      <c r="I347" s="60">
        <v>2583.75</v>
      </c>
      <c r="J347" s="60">
        <v>0</v>
      </c>
      <c r="K347" s="60">
        <v>4923.5</v>
      </c>
      <c r="L347" s="60">
        <v>1901.25</v>
      </c>
      <c r="M347" s="60">
        <v>0</v>
      </c>
      <c r="N347" s="68">
        <v>1803.75</v>
      </c>
      <c r="O347" s="60">
        <v>2242.5</v>
      </c>
      <c r="P347" s="60">
        <v>536.25</v>
      </c>
      <c r="Q347" s="60">
        <v>926.25</v>
      </c>
      <c r="R347" s="159">
        <v>7556.25</v>
      </c>
      <c r="S347" s="60">
        <v>2145</v>
      </c>
      <c r="T347" s="47">
        <f t="shared" ref="T347:T367" si="117">SUM(H347:S347)</f>
        <v>24618.5</v>
      </c>
      <c r="U347" s="60">
        <v>25000</v>
      </c>
      <c r="V347" s="60">
        <f t="shared" ref="V347:V367" si="118">U347-T347</f>
        <v>381.5</v>
      </c>
      <c r="W347" s="49">
        <f t="shared" ref="W347:W357" si="119">T347/U347</f>
        <v>0.98473999999999995</v>
      </c>
      <c r="X347" s="1"/>
    </row>
    <row r="348" spans="1:24" x14ac:dyDescent="0.25">
      <c r="A348" t="s">
        <v>7</v>
      </c>
      <c r="B348" s="212" t="s">
        <v>1270</v>
      </c>
      <c r="C348" t="s">
        <v>150</v>
      </c>
      <c r="D348" s="47">
        <v>31534.400000000001</v>
      </c>
      <c r="E348" s="47">
        <v>24000</v>
      </c>
      <c r="F348" s="47">
        <f t="shared" si="116"/>
        <v>-7534.4000000000015</v>
      </c>
      <c r="H348" s="60">
        <v>2198.23</v>
      </c>
      <c r="I348" s="60">
        <v>2401.34</v>
      </c>
      <c r="J348" s="60">
        <v>2261.4699999999998</v>
      </c>
      <c r="K348" s="60">
        <v>2259.16</v>
      </c>
      <c r="L348" s="60">
        <v>2259.5</v>
      </c>
      <c r="M348" s="60">
        <v>546.80999999999995</v>
      </c>
      <c r="N348" s="68">
        <v>2743.26</v>
      </c>
      <c r="O348" s="60">
        <v>2230.89</v>
      </c>
      <c r="P348" s="60">
        <v>3207.61</v>
      </c>
      <c r="Q348" s="159">
        <v>2828</v>
      </c>
      <c r="R348" s="159">
        <v>2470.88</v>
      </c>
      <c r="S348" s="60">
        <v>4180.6499999999996</v>
      </c>
      <c r="T348" s="47">
        <f t="shared" si="117"/>
        <v>29587.800000000003</v>
      </c>
      <c r="U348" s="60">
        <v>24000</v>
      </c>
      <c r="V348" s="60">
        <f t="shared" si="118"/>
        <v>-5587.8000000000029</v>
      </c>
      <c r="W348" s="49">
        <f t="shared" si="119"/>
        <v>1.2328250000000001</v>
      </c>
      <c r="X348" s="1"/>
    </row>
    <row r="349" spans="1:24" x14ac:dyDescent="0.25">
      <c r="A349" t="s">
        <v>7</v>
      </c>
      <c r="B349" s="212" t="s">
        <v>393</v>
      </c>
      <c r="C349" t="s">
        <v>152</v>
      </c>
      <c r="D349" s="47">
        <v>88595.89</v>
      </c>
      <c r="E349" s="47">
        <v>43293.72</v>
      </c>
      <c r="F349" s="47">
        <f t="shared" si="116"/>
        <v>-45302.17</v>
      </c>
      <c r="H349" s="60">
        <v>0</v>
      </c>
      <c r="I349" s="60">
        <v>0</v>
      </c>
      <c r="J349" s="60">
        <v>0</v>
      </c>
      <c r="K349" s="60">
        <v>0</v>
      </c>
      <c r="L349" s="60">
        <v>33779.230000000003</v>
      </c>
      <c r="M349" s="60">
        <v>0</v>
      </c>
      <c r="N349" s="68">
        <v>0</v>
      </c>
      <c r="O349" s="60">
        <v>38508.129999999997</v>
      </c>
      <c r="P349" s="60">
        <v>0</v>
      </c>
      <c r="Q349" s="159">
        <v>0</v>
      </c>
      <c r="R349" s="159">
        <v>0</v>
      </c>
      <c r="S349" s="60">
        <v>0</v>
      </c>
      <c r="T349" s="47">
        <f t="shared" si="117"/>
        <v>72287.360000000001</v>
      </c>
      <c r="U349" s="60">
        <v>63000</v>
      </c>
      <c r="V349" s="60">
        <f t="shared" si="118"/>
        <v>-9287.36</v>
      </c>
      <c r="W349" s="49">
        <f t="shared" si="119"/>
        <v>1.1474184126984126</v>
      </c>
      <c r="X349" s="1"/>
    </row>
    <row r="350" spans="1:24" x14ac:dyDescent="0.25">
      <c r="A350" t="s">
        <v>7</v>
      </c>
      <c r="B350" s="212" t="s">
        <v>395</v>
      </c>
      <c r="C350" t="s">
        <v>249</v>
      </c>
      <c r="D350" s="47">
        <v>275654.42</v>
      </c>
      <c r="E350" s="47">
        <v>217425.46</v>
      </c>
      <c r="F350" s="47">
        <f t="shared" si="116"/>
        <v>-58228.959999999992</v>
      </c>
      <c r="H350" s="60">
        <v>19520.12</v>
      </c>
      <c r="I350" s="60">
        <v>0</v>
      </c>
      <c r="J350" s="60">
        <v>0</v>
      </c>
      <c r="K350" s="60">
        <v>0</v>
      </c>
      <c r="L350" s="60">
        <v>97779.8</v>
      </c>
      <c r="M350" s="60">
        <v>0</v>
      </c>
      <c r="N350" s="68">
        <v>0</v>
      </c>
      <c r="O350" s="60">
        <v>84761.47</v>
      </c>
      <c r="P350" s="60">
        <v>0</v>
      </c>
      <c r="Q350" s="159">
        <v>0</v>
      </c>
      <c r="R350" s="159">
        <v>0</v>
      </c>
      <c r="S350" s="60">
        <v>0</v>
      </c>
      <c r="T350" s="47">
        <f t="shared" si="117"/>
        <v>202061.39</v>
      </c>
      <c r="U350" s="60">
        <v>217425</v>
      </c>
      <c r="V350" s="60">
        <f t="shared" si="118"/>
        <v>15363.609999999986</v>
      </c>
      <c r="W350" s="49">
        <f t="shared" si="119"/>
        <v>0.92933834655628389</v>
      </c>
      <c r="X350" s="1"/>
    </row>
    <row r="351" spans="1:24" x14ac:dyDescent="0.25">
      <c r="A351" t="s">
        <v>7</v>
      </c>
      <c r="B351" s="212" t="s">
        <v>397</v>
      </c>
      <c r="C351" t="s">
        <v>398</v>
      </c>
      <c r="D351" s="47">
        <v>10831.17</v>
      </c>
      <c r="E351" s="47">
        <v>11000</v>
      </c>
      <c r="F351" s="47">
        <f t="shared" si="116"/>
        <v>168.82999999999993</v>
      </c>
      <c r="H351" s="60">
        <v>6000</v>
      </c>
      <c r="I351" s="60">
        <v>0</v>
      </c>
      <c r="J351" s="60">
        <v>0</v>
      </c>
      <c r="K351" s="60">
        <v>0</v>
      </c>
      <c r="L351" s="60">
        <v>0</v>
      </c>
      <c r="M351" s="60">
        <v>0</v>
      </c>
      <c r="N351" s="68">
        <v>0</v>
      </c>
      <c r="O351" s="60">
        <v>0</v>
      </c>
      <c r="P351" s="60">
        <v>0</v>
      </c>
      <c r="Q351" s="159">
        <v>0</v>
      </c>
      <c r="R351" s="159">
        <v>0</v>
      </c>
      <c r="S351" s="60">
        <v>0</v>
      </c>
      <c r="T351" s="47">
        <f t="shared" si="117"/>
        <v>6000</v>
      </c>
      <c r="U351" s="60">
        <v>10900</v>
      </c>
      <c r="V351" s="60">
        <f t="shared" si="118"/>
        <v>4900</v>
      </c>
      <c r="W351" s="49">
        <f t="shared" si="119"/>
        <v>0.55045871559633031</v>
      </c>
      <c r="X351" s="1"/>
    </row>
    <row r="352" spans="1:24" x14ac:dyDescent="0.25">
      <c r="A352" t="s">
        <v>7</v>
      </c>
      <c r="B352" s="212" t="s">
        <v>399</v>
      </c>
      <c r="C352" t="s">
        <v>400</v>
      </c>
      <c r="D352" s="47">
        <v>7396.13</v>
      </c>
      <c r="E352" s="47">
        <v>10000</v>
      </c>
      <c r="F352" s="47">
        <f t="shared" si="116"/>
        <v>2603.87</v>
      </c>
      <c r="H352" s="60">
        <v>0</v>
      </c>
      <c r="I352" s="60">
        <v>0</v>
      </c>
      <c r="J352" s="60">
        <v>2879</v>
      </c>
      <c r="K352" s="60">
        <v>0</v>
      </c>
      <c r="L352" s="60">
        <v>0</v>
      </c>
      <c r="M352" s="60">
        <v>0</v>
      </c>
      <c r="N352" s="68">
        <v>0</v>
      </c>
      <c r="O352" s="60">
        <v>1470</v>
      </c>
      <c r="P352" s="60">
        <v>0</v>
      </c>
      <c r="Q352" s="159">
        <v>2200</v>
      </c>
      <c r="R352" s="159">
        <v>0</v>
      </c>
      <c r="S352" s="60">
        <v>0</v>
      </c>
      <c r="T352" s="47">
        <f t="shared" si="117"/>
        <v>6549</v>
      </c>
      <c r="U352" s="60">
        <v>10000</v>
      </c>
      <c r="V352" s="60">
        <f t="shared" si="118"/>
        <v>3451</v>
      </c>
      <c r="W352" s="49">
        <f t="shared" si="119"/>
        <v>0.65490000000000004</v>
      </c>
      <c r="X352" s="1"/>
    </row>
    <row r="353" spans="1:24" x14ac:dyDescent="0.25">
      <c r="A353" t="s">
        <v>7</v>
      </c>
      <c r="B353" s="212" t="s">
        <v>1271</v>
      </c>
      <c r="C353" t="s">
        <v>402</v>
      </c>
      <c r="D353" s="47">
        <v>11402.54</v>
      </c>
      <c r="E353" s="47">
        <v>17300</v>
      </c>
      <c r="F353" s="47">
        <f t="shared" si="116"/>
        <v>5897.4599999999991</v>
      </c>
      <c r="H353" s="60">
        <v>67.8</v>
      </c>
      <c r="I353" s="60">
        <v>251.77</v>
      </c>
      <c r="J353" s="60">
        <v>5383.7199999999993</v>
      </c>
      <c r="K353" s="60">
        <v>0</v>
      </c>
      <c r="L353" s="60">
        <v>407.64</v>
      </c>
      <c r="M353" s="60">
        <v>145</v>
      </c>
      <c r="N353" s="68">
        <v>139.59</v>
      </c>
      <c r="O353" s="60">
        <v>292.14999999999998</v>
      </c>
      <c r="P353" s="60">
        <f>71.52*2</f>
        <v>143.04</v>
      </c>
      <c r="Q353" s="159">
        <v>131.44</v>
      </c>
      <c r="R353" s="159">
        <v>2735.43</v>
      </c>
      <c r="S353" s="60">
        <v>412.12</v>
      </c>
      <c r="T353" s="47">
        <f t="shared" si="117"/>
        <v>10109.699999999999</v>
      </c>
      <c r="U353" s="60">
        <v>17600</v>
      </c>
      <c r="V353" s="60">
        <f t="shared" si="118"/>
        <v>7490.3000000000011</v>
      </c>
      <c r="W353" s="49">
        <f t="shared" si="119"/>
        <v>0.5744147727272727</v>
      </c>
      <c r="X353" s="1"/>
    </row>
    <row r="354" spans="1:24" x14ac:dyDescent="0.25">
      <c r="A354" t="s">
        <v>7</v>
      </c>
      <c r="B354" s="212" t="s">
        <v>403</v>
      </c>
      <c r="C354" t="s">
        <v>404</v>
      </c>
      <c r="D354" s="47">
        <v>4583.3100000000004</v>
      </c>
      <c r="E354" s="47">
        <v>8900</v>
      </c>
      <c r="F354" s="47">
        <f t="shared" si="116"/>
        <v>4316.6899999999996</v>
      </c>
      <c r="H354" s="60">
        <v>4541.33</v>
      </c>
      <c r="I354" s="60">
        <v>839.18</v>
      </c>
      <c r="J354" s="60">
        <v>1313.98</v>
      </c>
      <c r="K354" s="60">
        <v>522.84</v>
      </c>
      <c r="L354" s="60">
        <v>2633.2</v>
      </c>
      <c r="M354" s="60">
        <v>2385.38</v>
      </c>
      <c r="N354" s="68">
        <v>2429.5</v>
      </c>
      <c r="O354" s="60">
        <v>4019.25</v>
      </c>
      <c r="P354" s="60">
        <v>475.9</v>
      </c>
      <c r="Q354" s="159">
        <v>1259.1300000000001</v>
      </c>
      <c r="R354" s="159">
        <v>60535.26</v>
      </c>
      <c r="S354" s="60">
        <v>0</v>
      </c>
      <c r="T354" s="47">
        <f t="shared" si="117"/>
        <v>80954.950000000012</v>
      </c>
      <c r="U354" s="60">
        <v>35800</v>
      </c>
      <c r="V354" s="60">
        <f t="shared" si="118"/>
        <v>-45154.950000000012</v>
      </c>
      <c r="W354" s="49">
        <f t="shared" si="119"/>
        <v>2.2613114525139668</v>
      </c>
      <c r="X354" s="1"/>
    </row>
    <row r="355" spans="1:24" x14ac:dyDescent="0.25">
      <c r="A355" t="s">
        <v>7</v>
      </c>
      <c r="B355" s="212" t="s">
        <v>1272</v>
      </c>
      <c r="C355" t="s">
        <v>406</v>
      </c>
      <c r="D355" s="47">
        <v>876.99</v>
      </c>
      <c r="E355" s="47">
        <v>23100</v>
      </c>
      <c r="F355" s="47">
        <f t="shared" si="116"/>
        <v>22223.01</v>
      </c>
      <c r="H355" s="60">
        <v>0</v>
      </c>
      <c r="I355" s="60">
        <v>195.58</v>
      </c>
      <c r="J355" s="60">
        <v>0</v>
      </c>
      <c r="K355" s="60">
        <v>0</v>
      </c>
      <c r="L355" s="60">
        <v>0</v>
      </c>
      <c r="M355" s="60">
        <v>0</v>
      </c>
      <c r="N355" s="68">
        <v>0</v>
      </c>
      <c r="O355" s="60">
        <v>0</v>
      </c>
      <c r="P355" s="109">
        <v>0</v>
      </c>
      <c r="Q355" s="159">
        <v>0</v>
      </c>
      <c r="R355" s="159">
        <v>45</v>
      </c>
      <c r="S355" s="60">
        <v>275.99</v>
      </c>
      <c r="T355" s="47">
        <f t="shared" si="117"/>
        <v>516.57000000000005</v>
      </c>
      <c r="U355" s="60">
        <v>3000</v>
      </c>
      <c r="V355" s="60">
        <f t="shared" si="118"/>
        <v>2483.4299999999998</v>
      </c>
      <c r="W355" s="49">
        <f t="shared" si="119"/>
        <v>0.17219000000000001</v>
      </c>
      <c r="X355" s="1"/>
    </row>
    <row r="356" spans="1:24" x14ac:dyDescent="0.25">
      <c r="A356" t="s">
        <v>7</v>
      </c>
      <c r="B356" s="212" t="s">
        <v>407</v>
      </c>
      <c r="C356" t="s">
        <v>408</v>
      </c>
      <c r="D356" s="47">
        <v>3268.04</v>
      </c>
      <c r="E356" s="47">
        <v>3480</v>
      </c>
      <c r="F356" s="47">
        <f t="shared" si="116"/>
        <v>211.96000000000004</v>
      </c>
      <c r="H356" s="60">
        <v>1755.03</v>
      </c>
      <c r="I356" s="60">
        <v>-1755.03</v>
      </c>
      <c r="J356" s="60">
        <v>267.2</v>
      </c>
      <c r="K356" s="60">
        <v>0</v>
      </c>
      <c r="L356" s="60">
        <v>474</v>
      </c>
      <c r="M356" s="60">
        <v>0</v>
      </c>
      <c r="N356" s="68">
        <v>252</v>
      </c>
      <c r="O356" s="60">
        <v>0</v>
      </c>
      <c r="P356" s="60">
        <v>0</v>
      </c>
      <c r="Q356" s="159">
        <v>1525</v>
      </c>
      <c r="R356" s="159">
        <v>474</v>
      </c>
      <c r="S356" s="60">
        <v>0</v>
      </c>
      <c r="T356" s="47">
        <f t="shared" si="117"/>
        <v>2992.2</v>
      </c>
      <c r="U356" s="60">
        <v>24000</v>
      </c>
      <c r="V356" s="60">
        <f t="shared" si="118"/>
        <v>21007.8</v>
      </c>
      <c r="W356" s="49">
        <f t="shared" si="119"/>
        <v>0.12467499999999999</v>
      </c>
      <c r="X356" s="1"/>
    </row>
    <row r="357" spans="1:24" x14ac:dyDescent="0.25">
      <c r="A357" t="s">
        <v>7</v>
      </c>
      <c r="B357" s="212" t="s">
        <v>1273</v>
      </c>
      <c r="C357" t="s">
        <v>410</v>
      </c>
      <c r="D357" s="47">
        <v>4203.29</v>
      </c>
      <c r="E357" s="47">
        <v>2600</v>
      </c>
      <c r="F357" s="47">
        <f t="shared" si="116"/>
        <v>-1603.29</v>
      </c>
      <c r="H357" s="60">
        <v>0</v>
      </c>
      <c r="I357" s="60">
        <v>0</v>
      </c>
      <c r="J357" s="60">
        <v>0</v>
      </c>
      <c r="K357" s="60">
        <v>0</v>
      </c>
      <c r="L357" s="60">
        <v>3474</v>
      </c>
      <c r="M357" s="60">
        <v>0</v>
      </c>
      <c r="N357" s="68">
        <v>101</v>
      </c>
      <c r="O357" s="60">
        <v>-101</v>
      </c>
      <c r="P357" s="60">
        <v>395</v>
      </c>
      <c r="Q357" s="159">
        <v>0</v>
      </c>
      <c r="R357" s="159">
        <v>0</v>
      </c>
      <c r="S357" s="60">
        <v>2511.75</v>
      </c>
      <c r="T357" s="47">
        <f t="shared" si="117"/>
        <v>6380.75</v>
      </c>
      <c r="U357" s="60">
        <v>11000</v>
      </c>
      <c r="V357" s="60">
        <f t="shared" si="118"/>
        <v>4619.25</v>
      </c>
      <c r="W357" s="49">
        <f t="shared" si="119"/>
        <v>0.58006818181818187</v>
      </c>
      <c r="X357" s="1"/>
    </row>
    <row r="358" spans="1:24" x14ac:dyDescent="0.25">
      <c r="A358" t="s">
        <v>7</v>
      </c>
      <c r="B358" s="212" t="s">
        <v>411</v>
      </c>
      <c r="C358" t="s">
        <v>412</v>
      </c>
      <c r="D358" s="47">
        <v>0</v>
      </c>
      <c r="E358" s="47">
        <v>1120</v>
      </c>
      <c r="F358" s="47">
        <f t="shared" si="116"/>
        <v>1120</v>
      </c>
      <c r="H358" s="60">
        <v>0</v>
      </c>
      <c r="I358" s="60">
        <v>0</v>
      </c>
      <c r="J358" s="60">
        <v>0</v>
      </c>
      <c r="K358" s="60">
        <v>0</v>
      </c>
      <c r="L358" s="60">
        <v>0</v>
      </c>
      <c r="M358" s="60">
        <v>0</v>
      </c>
      <c r="N358" s="68">
        <v>0</v>
      </c>
      <c r="O358" s="60">
        <v>0</v>
      </c>
      <c r="P358" s="60">
        <v>0</v>
      </c>
      <c r="Q358" s="159">
        <v>4830.55</v>
      </c>
      <c r="R358" s="159">
        <v>0</v>
      </c>
      <c r="S358" s="60">
        <v>0</v>
      </c>
      <c r="T358" s="47">
        <f t="shared" si="117"/>
        <v>4830.55</v>
      </c>
      <c r="U358" s="60">
        <v>11000</v>
      </c>
      <c r="V358" s="60">
        <f t="shared" si="118"/>
        <v>6169.45</v>
      </c>
      <c r="W358" s="49">
        <v>0</v>
      </c>
      <c r="X358" s="1"/>
    </row>
    <row r="359" spans="1:24" x14ac:dyDescent="0.25">
      <c r="A359" t="s">
        <v>7</v>
      </c>
      <c r="B359" s="212" t="s">
        <v>413</v>
      </c>
      <c r="C359" t="s">
        <v>414</v>
      </c>
      <c r="D359" s="47">
        <v>295.87</v>
      </c>
      <c r="E359" s="47">
        <v>1200</v>
      </c>
      <c r="F359" s="47">
        <f t="shared" si="116"/>
        <v>904.13</v>
      </c>
      <c r="H359" s="60">
        <v>1455.74</v>
      </c>
      <c r="I359" s="60">
        <v>5491.72</v>
      </c>
      <c r="J359" s="60">
        <v>0</v>
      </c>
      <c r="K359" s="60">
        <v>0</v>
      </c>
      <c r="L359" s="60">
        <v>0</v>
      </c>
      <c r="M359" s="60">
        <v>0</v>
      </c>
      <c r="N359" s="68">
        <v>0</v>
      </c>
      <c r="O359" s="60">
        <v>0</v>
      </c>
      <c r="P359" s="60">
        <v>0</v>
      </c>
      <c r="Q359" s="159">
        <v>0</v>
      </c>
      <c r="R359" s="159">
        <v>0</v>
      </c>
      <c r="S359" s="60">
        <v>0</v>
      </c>
      <c r="T359" s="47">
        <f t="shared" si="117"/>
        <v>6947.46</v>
      </c>
      <c r="U359" s="60">
        <v>7000</v>
      </c>
      <c r="V359" s="60">
        <f t="shared" si="118"/>
        <v>52.539999999999964</v>
      </c>
      <c r="W359" s="49">
        <f t="shared" ref="W359:W365" si="120">T359/U359</f>
        <v>0.99249428571428577</v>
      </c>
      <c r="X359" s="1"/>
    </row>
    <row r="360" spans="1:24" x14ac:dyDescent="0.25">
      <c r="A360" t="s">
        <v>7</v>
      </c>
      <c r="B360" s="212" t="s">
        <v>415</v>
      </c>
      <c r="C360" t="s">
        <v>416</v>
      </c>
      <c r="D360" s="47">
        <v>138.37</v>
      </c>
      <c r="E360" s="47">
        <v>12500</v>
      </c>
      <c r="F360" s="47">
        <f t="shared" si="116"/>
        <v>12361.63</v>
      </c>
      <c r="H360" s="60">
        <v>0</v>
      </c>
      <c r="I360" s="60">
        <v>3865</v>
      </c>
      <c r="J360" s="60">
        <v>0</v>
      </c>
      <c r="K360" s="60">
        <v>375.25</v>
      </c>
      <c r="L360" s="60">
        <v>0</v>
      </c>
      <c r="M360" s="60">
        <v>0</v>
      </c>
      <c r="N360" s="68">
        <v>0</v>
      </c>
      <c r="O360" s="60">
        <v>51.13</v>
      </c>
      <c r="P360" s="60">
        <v>0</v>
      </c>
      <c r="Q360" s="159">
        <v>11071</v>
      </c>
      <c r="R360" s="159">
        <v>2172.25</v>
      </c>
      <c r="S360" s="60">
        <v>0</v>
      </c>
      <c r="T360" s="47">
        <f t="shared" si="117"/>
        <v>17534.63</v>
      </c>
      <c r="U360" s="60">
        <v>16000</v>
      </c>
      <c r="V360" s="60">
        <f t="shared" si="118"/>
        <v>-1534.630000000001</v>
      </c>
      <c r="W360" s="49">
        <f t="shared" si="120"/>
        <v>1.095914375</v>
      </c>
      <c r="X360" s="1"/>
    </row>
    <row r="361" spans="1:24" x14ac:dyDescent="0.25">
      <c r="A361" t="s">
        <v>7</v>
      </c>
      <c r="B361" s="212" t="s">
        <v>417</v>
      </c>
      <c r="C361" t="s">
        <v>418</v>
      </c>
      <c r="D361" s="47">
        <v>1921.74</v>
      </c>
      <c r="E361" s="47">
        <v>4400</v>
      </c>
      <c r="F361" s="47">
        <f t="shared" si="116"/>
        <v>2478.2600000000002</v>
      </c>
      <c r="H361" s="60">
        <v>1800</v>
      </c>
      <c r="I361" s="60">
        <v>0</v>
      </c>
      <c r="J361" s="60">
        <v>266.17</v>
      </c>
      <c r="K361" s="60">
        <v>0</v>
      </c>
      <c r="L361" s="60">
        <v>260</v>
      </c>
      <c r="M361" s="60">
        <v>0</v>
      </c>
      <c r="N361" s="68">
        <v>0</v>
      </c>
      <c r="O361" s="60">
        <v>1116.05</v>
      </c>
      <c r="P361" s="60">
        <v>0</v>
      </c>
      <c r="Q361" s="159">
        <v>0</v>
      </c>
      <c r="R361" s="159">
        <v>0</v>
      </c>
      <c r="S361" s="60">
        <v>47.89</v>
      </c>
      <c r="T361" s="47">
        <f t="shared" si="117"/>
        <v>3490.11</v>
      </c>
      <c r="U361" s="60">
        <v>4400</v>
      </c>
      <c r="V361" s="60">
        <f t="shared" si="118"/>
        <v>909.88999999999987</v>
      </c>
      <c r="W361" s="49">
        <f t="shared" si="120"/>
        <v>0.79320681818181826</v>
      </c>
      <c r="X361" s="1"/>
    </row>
    <row r="362" spans="1:24" x14ac:dyDescent="0.25">
      <c r="A362" t="s">
        <v>7</v>
      </c>
      <c r="B362" s="212" t="s">
        <v>419</v>
      </c>
      <c r="C362" t="s">
        <v>211</v>
      </c>
      <c r="D362" s="47">
        <v>3470.35</v>
      </c>
      <c r="E362" s="47">
        <v>5000</v>
      </c>
      <c r="F362" s="47">
        <f t="shared" si="116"/>
        <v>1529.65</v>
      </c>
      <c r="H362" s="60">
        <v>75</v>
      </c>
      <c r="I362" s="60">
        <v>35</v>
      </c>
      <c r="J362" s="60">
        <v>0</v>
      </c>
      <c r="K362" s="60">
        <v>15</v>
      </c>
      <c r="L362" s="60">
        <v>0</v>
      </c>
      <c r="M362" s="60">
        <v>120</v>
      </c>
      <c r="N362" s="68">
        <v>175</v>
      </c>
      <c r="O362" s="60">
        <v>0</v>
      </c>
      <c r="P362" s="60">
        <v>0</v>
      </c>
      <c r="Q362" s="159">
        <v>450</v>
      </c>
      <c r="R362" s="159">
        <v>25</v>
      </c>
      <c r="S362" s="60">
        <v>0</v>
      </c>
      <c r="T362" s="47">
        <f t="shared" si="117"/>
        <v>895</v>
      </c>
      <c r="U362" s="60">
        <v>5000</v>
      </c>
      <c r="V362" s="60">
        <f t="shared" si="118"/>
        <v>4105</v>
      </c>
      <c r="W362" s="49">
        <f t="shared" si="120"/>
        <v>0.17899999999999999</v>
      </c>
      <c r="X362" s="1"/>
    </row>
    <row r="363" spans="1:24" x14ac:dyDescent="0.25">
      <c r="A363" t="s">
        <v>7</v>
      </c>
      <c r="B363" s="212" t="s">
        <v>420</v>
      </c>
      <c r="C363" t="s">
        <v>159</v>
      </c>
      <c r="D363" s="47">
        <v>1507.57</v>
      </c>
      <c r="E363" s="47">
        <v>1800</v>
      </c>
      <c r="F363" s="47">
        <f t="shared" si="116"/>
        <v>292.43000000000006</v>
      </c>
      <c r="H363" s="60">
        <v>70.150000000000006</v>
      </c>
      <c r="I363" s="60">
        <v>0</v>
      </c>
      <c r="J363" s="60">
        <v>0</v>
      </c>
      <c r="K363" s="60">
        <v>0</v>
      </c>
      <c r="L363" s="60">
        <v>0</v>
      </c>
      <c r="M363" s="60">
        <v>0</v>
      </c>
      <c r="N363" s="68">
        <v>0</v>
      </c>
      <c r="O363" s="60">
        <v>0</v>
      </c>
      <c r="P363" s="60">
        <v>0</v>
      </c>
      <c r="Q363" s="159">
        <v>0</v>
      </c>
      <c r="R363" s="159">
        <v>0</v>
      </c>
      <c r="S363" s="60">
        <v>0</v>
      </c>
      <c r="T363" s="47">
        <f t="shared" si="117"/>
        <v>70.150000000000006</v>
      </c>
      <c r="U363" s="60">
        <v>1400</v>
      </c>
      <c r="V363" s="60">
        <f t="shared" si="118"/>
        <v>1329.85</v>
      </c>
      <c r="W363" s="49">
        <f t="shared" si="120"/>
        <v>5.0107142857142864E-2</v>
      </c>
      <c r="X363" s="1"/>
    </row>
    <row r="364" spans="1:24" x14ac:dyDescent="0.25">
      <c r="A364" t="s">
        <v>7</v>
      </c>
      <c r="B364" s="212" t="s">
        <v>421</v>
      </c>
      <c r="C364" t="s">
        <v>422</v>
      </c>
      <c r="D364" s="47">
        <v>33518.519999999997</v>
      </c>
      <c r="E364" s="47">
        <v>47160</v>
      </c>
      <c r="F364" s="47">
        <f t="shared" si="116"/>
        <v>13641.480000000003</v>
      </c>
      <c r="H364" s="60">
        <v>2340</v>
      </c>
      <c r="I364" s="60">
        <v>8463.1</v>
      </c>
      <c r="J364" s="60">
        <v>13250</v>
      </c>
      <c r="K364" s="60">
        <v>775</v>
      </c>
      <c r="L364" s="60">
        <v>1071.8800000000001</v>
      </c>
      <c r="M364" s="60">
        <v>1750</v>
      </c>
      <c r="N364" s="68">
        <v>500</v>
      </c>
      <c r="O364" s="60">
        <v>1625</v>
      </c>
      <c r="P364" s="60">
        <v>3728.8</v>
      </c>
      <c r="Q364" s="159">
        <v>2175</v>
      </c>
      <c r="R364" s="159">
        <v>0</v>
      </c>
      <c r="S364" s="60">
        <v>0</v>
      </c>
      <c r="T364" s="47">
        <f t="shared" si="117"/>
        <v>35678.78</v>
      </c>
      <c r="U364" s="60">
        <v>36790</v>
      </c>
      <c r="V364" s="60">
        <f t="shared" si="118"/>
        <v>1111.2200000000012</v>
      </c>
      <c r="W364" s="49">
        <f t="shared" si="120"/>
        <v>0.96979559662951886</v>
      </c>
      <c r="X364" s="1"/>
    </row>
    <row r="365" spans="1:24" x14ac:dyDescent="0.25">
      <c r="A365" t="s">
        <v>7</v>
      </c>
      <c r="B365" s="212" t="s">
        <v>423</v>
      </c>
      <c r="C365" t="s">
        <v>163</v>
      </c>
      <c r="D365" s="47">
        <v>1881.2</v>
      </c>
      <c r="E365" s="47">
        <v>3500</v>
      </c>
      <c r="F365" s="47">
        <f t="shared" si="116"/>
        <v>1618.8</v>
      </c>
      <c r="H365" s="60">
        <v>0</v>
      </c>
      <c r="I365" s="60">
        <v>0</v>
      </c>
      <c r="J365" s="60">
        <v>0</v>
      </c>
      <c r="K365" s="60">
        <v>0</v>
      </c>
      <c r="L365" s="60">
        <v>0</v>
      </c>
      <c r="M365" s="60">
        <v>0</v>
      </c>
      <c r="N365" s="68">
        <v>0</v>
      </c>
      <c r="O365" s="60">
        <v>2337</v>
      </c>
      <c r="P365" s="60">
        <v>75</v>
      </c>
      <c r="Q365" s="2">
        <v>0</v>
      </c>
      <c r="R365" s="159">
        <v>495</v>
      </c>
      <c r="S365" s="60">
        <v>40</v>
      </c>
      <c r="T365" s="47">
        <f t="shared" si="117"/>
        <v>2947</v>
      </c>
      <c r="U365" s="60">
        <v>4100</v>
      </c>
      <c r="V365" s="60">
        <f t="shared" si="118"/>
        <v>1153</v>
      </c>
      <c r="W365" s="49">
        <f t="shared" si="120"/>
        <v>0.71878048780487802</v>
      </c>
      <c r="X365" s="1"/>
    </row>
    <row r="366" spans="1:24" x14ac:dyDescent="0.25">
      <c r="B366" s="212" t="s">
        <v>436</v>
      </c>
      <c r="C366" t="s">
        <v>177</v>
      </c>
      <c r="D366" s="47">
        <v>0</v>
      </c>
      <c r="E366" s="47">
        <v>0</v>
      </c>
      <c r="F366" s="47">
        <f t="shared" si="116"/>
        <v>0</v>
      </c>
      <c r="H366" s="60">
        <v>27.77</v>
      </c>
      <c r="I366" s="60">
        <v>0</v>
      </c>
      <c r="J366" s="60">
        <v>0</v>
      </c>
      <c r="K366" s="60">
        <v>431.03</v>
      </c>
      <c r="L366" s="60">
        <v>161.27000000000001</v>
      </c>
      <c r="M366" s="60">
        <v>0</v>
      </c>
      <c r="N366" s="68">
        <v>0</v>
      </c>
      <c r="O366" s="60">
        <v>0</v>
      </c>
      <c r="P366" s="60">
        <v>0</v>
      </c>
      <c r="Q366" s="60">
        <v>0</v>
      </c>
      <c r="R366" s="159">
        <v>0</v>
      </c>
      <c r="S366" s="60">
        <v>0</v>
      </c>
      <c r="T366" s="47">
        <f t="shared" si="117"/>
        <v>620.06999999999994</v>
      </c>
      <c r="U366" s="60">
        <v>10000</v>
      </c>
      <c r="V366" s="60">
        <f t="shared" si="118"/>
        <v>9379.93</v>
      </c>
      <c r="W366" s="49">
        <v>0</v>
      </c>
      <c r="X366" s="1"/>
    </row>
    <row r="367" spans="1:24" x14ac:dyDescent="0.25">
      <c r="A367" t="s">
        <v>7</v>
      </c>
      <c r="B367" s="212" t="s">
        <v>424</v>
      </c>
      <c r="C367" t="s">
        <v>164</v>
      </c>
      <c r="D367" s="47">
        <v>880.28</v>
      </c>
      <c r="E367" s="47">
        <v>0</v>
      </c>
      <c r="F367" s="47">
        <f t="shared" si="116"/>
        <v>-880.28</v>
      </c>
      <c r="H367" s="60">
        <v>32.25</v>
      </c>
      <c r="I367" s="60">
        <v>13.01</v>
      </c>
      <c r="J367" s="60">
        <v>13.01</v>
      </c>
      <c r="K367" s="60">
        <v>14.25</v>
      </c>
      <c r="L367" s="60">
        <v>66.849999999999994</v>
      </c>
      <c r="M367" s="60">
        <v>0</v>
      </c>
      <c r="N367" s="68">
        <v>66.5</v>
      </c>
      <c r="O367" s="60">
        <v>66.5</v>
      </c>
      <c r="P367" s="60">
        <v>69.5</v>
      </c>
      <c r="Q367" s="60">
        <v>69.5</v>
      </c>
      <c r="R367" s="159">
        <v>102.96</v>
      </c>
      <c r="S367" s="60">
        <v>153.22</v>
      </c>
      <c r="T367" s="47">
        <f t="shared" si="117"/>
        <v>667.55000000000007</v>
      </c>
      <c r="U367" s="60">
        <v>900</v>
      </c>
      <c r="V367" s="60">
        <f t="shared" si="118"/>
        <v>232.44999999999993</v>
      </c>
      <c r="W367" s="49">
        <v>0</v>
      </c>
      <c r="X367" s="1"/>
    </row>
    <row r="368" spans="1:24" ht="15.75" thickBot="1" x14ac:dyDescent="0.3">
      <c r="B368" s="212"/>
      <c r="D368" s="70">
        <v>492636.29999999993</v>
      </c>
      <c r="E368" s="71">
        <v>450381.08999999997</v>
      </c>
      <c r="F368" s="72">
        <f>SUM(F347:F367)</f>
        <v>-42255.20999999997</v>
      </c>
      <c r="G368" s="73"/>
      <c r="H368" s="71">
        <f t="shared" ref="H368:Q368" si="121">SUM(H347:H367)</f>
        <v>39883.419999999991</v>
      </c>
      <c r="I368" s="71">
        <f t="shared" si="121"/>
        <v>22384.420000000002</v>
      </c>
      <c r="J368" s="71">
        <f t="shared" si="121"/>
        <v>25634.55</v>
      </c>
      <c r="K368" s="71">
        <f t="shared" si="121"/>
        <v>9316.0300000000007</v>
      </c>
      <c r="L368" s="71">
        <f t="shared" si="121"/>
        <v>144268.62000000002</v>
      </c>
      <c r="M368" s="71">
        <f t="shared" si="121"/>
        <v>4947.1900000000005</v>
      </c>
      <c r="N368" s="80">
        <f t="shared" si="121"/>
        <v>8210.6</v>
      </c>
      <c r="O368" s="71">
        <f t="shared" si="121"/>
        <v>138619.06999999998</v>
      </c>
      <c r="P368" s="71">
        <f t="shared" si="121"/>
        <v>8631.1</v>
      </c>
      <c r="Q368" s="71">
        <f t="shared" si="121"/>
        <v>27465.87</v>
      </c>
      <c r="R368" s="72">
        <f>SUM(R347:R367)</f>
        <v>76612.030000000013</v>
      </c>
      <c r="S368" s="71">
        <f>SUM(S347:S367)</f>
        <v>9766.6199999999972</v>
      </c>
      <c r="T368" s="70">
        <f>SUM(T347:T367)</f>
        <v>515739.52000000014</v>
      </c>
      <c r="U368" s="71">
        <f>SUM(U347:U367)</f>
        <v>538315</v>
      </c>
      <c r="V368" s="71">
        <f>SUM(V347:V367)</f>
        <v>22575.479999999974</v>
      </c>
      <c r="W368" s="66">
        <f>T368/U368</f>
        <v>0.95806269563359769</v>
      </c>
      <c r="X368" s="1"/>
    </row>
    <row r="369" spans="1:24" ht="15.75" thickTop="1" x14ac:dyDescent="0.25">
      <c r="A369" t="s">
        <v>1145</v>
      </c>
      <c r="B369" s="212"/>
      <c r="H369" s="60"/>
      <c r="I369" s="60"/>
      <c r="J369" s="60"/>
      <c r="K369" s="207"/>
      <c r="L369" s="60"/>
      <c r="M369" s="60"/>
      <c r="N369" s="68"/>
      <c r="O369" s="60"/>
      <c r="P369" s="60"/>
      <c r="Q369" s="60"/>
      <c r="S369" s="60"/>
      <c r="U369" s="60"/>
      <c r="V369" s="60"/>
      <c r="X369" s="1"/>
    </row>
    <row r="370" spans="1:24" x14ac:dyDescent="0.25">
      <c r="A370" t="s">
        <v>7</v>
      </c>
      <c r="B370" s="212" t="s">
        <v>425</v>
      </c>
      <c r="C370" t="s">
        <v>165</v>
      </c>
      <c r="D370" s="47">
        <v>414946.19</v>
      </c>
      <c r="E370" s="47">
        <v>505685.27</v>
      </c>
      <c r="F370" s="47">
        <f t="shared" ref="F370:F375" si="122">E370-D370</f>
        <v>90739.080000000016</v>
      </c>
      <c r="H370" s="60">
        <v>49713.23</v>
      </c>
      <c r="I370" s="60">
        <v>48630.91</v>
      </c>
      <c r="J370" s="60">
        <v>48642.81</v>
      </c>
      <c r="K370" s="60">
        <f>55424.71-6640.84</f>
        <v>48783.869999999995</v>
      </c>
      <c r="L370" s="60">
        <v>55529.71</v>
      </c>
      <c r="M370" s="60">
        <v>58255.21</v>
      </c>
      <c r="N370" s="68">
        <v>55457.59</v>
      </c>
      <c r="O370" s="60">
        <v>61450.3</v>
      </c>
      <c r="P370" s="60">
        <f>60608.43-21252.36</f>
        <v>39356.07</v>
      </c>
      <c r="Q370" s="159">
        <v>50451.94</v>
      </c>
      <c r="R370" s="159">
        <v>55647.02</v>
      </c>
      <c r="S370" s="60">
        <f>57565.18-2807.3</f>
        <v>54757.88</v>
      </c>
      <c r="T370" s="47">
        <f t="shared" ref="T370:T375" si="123">SUM(H370:S370)</f>
        <v>626676.53999999992</v>
      </c>
      <c r="U370" s="60">
        <v>520254.03</v>
      </c>
      <c r="V370" s="60">
        <f t="shared" ref="V370:V375" si="124">U370-T370</f>
        <v>-106422.50999999989</v>
      </c>
      <c r="W370" s="49">
        <f t="shared" ref="W370:W376" si="125">T370/U370</f>
        <v>1.2045587421975374</v>
      </c>
      <c r="X370" s="1"/>
    </row>
    <row r="371" spans="1:24" x14ac:dyDescent="0.25">
      <c r="A371" t="s">
        <v>7</v>
      </c>
      <c r="B371" s="212" t="s">
        <v>427</v>
      </c>
      <c r="C371" t="s">
        <v>168</v>
      </c>
      <c r="D371" s="47">
        <v>28807.32</v>
      </c>
      <c r="E371" s="47">
        <v>1944</v>
      </c>
      <c r="F371" s="47">
        <f t="shared" si="122"/>
        <v>-26863.32</v>
      </c>
      <c r="H371" s="60">
        <v>2876.37</v>
      </c>
      <c r="I371" s="60">
        <v>2506.69</v>
      </c>
      <c r="J371" s="60">
        <v>2681.65</v>
      </c>
      <c r="K371" s="60">
        <v>2457.8000000000002</v>
      </c>
      <c r="L371" s="60">
        <v>302.64999999999998</v>
      </c>
      <c r="M371" s="60">
        <v>328.15</v>
      </c>
      <c r="N371" s="68">
        <v>311.14999999999998</v>
      </c>
      <c r="O371" s="60">
        <v>311.14999999999998</v>
      </c>
      <c r="P371" s="60">
        <v>311.14999999999998</v>
      </c>
      <c r="Q371" s="159">
        <v>311.14999999999998</v>
      </c>
      <c r="R371" s="159">
        <v>294.14999999999998</v>
      </c>
      <c r="S371" s="60">
        <v>306.89999999999998</v>
      </c>
      <c r="T371" s="47">
        <f t="shared" si="123"/>
        <v>12998.959999999995</v>
      </c>
      <c r="U371" s="60">
        <v>459.7</v>
      </c>
      <c r="V371" s="60">
        <f t="shared" si="124"/>
        <v>-12539.259999999995</v>
      </c>
      <c r="W371" s="49">
        <f t="shared" si="125"/>
        <v>28.277050250163139</v>
      </c>
      <c r="X371" s="1"/>
    </row>
    <row r="372" spans="1:24" x14ac:dyDescent="0.25">
      <c r="A372" t="s">
        <v>7</v>
      </c>
      <c r="B372" s="212" t="s">
        <v>428</v>
      </c>
      <c r="C372" t="s">
        <v>170</v>
      </c>
      <c r="D372" s="47">
        <v>5353.77</v>
      </c>
      <c r="E372" s="47">
        <v>4821.12</v>
      </c>
      <c r="F372" s="47">
        <f t="shared" si="122"/>
        <v>-532.65000000000055</v>
      </c>
      <c r="H372" s="60">
        <v>437.64</v>
      </c>
      <c r="I372" s="60">
        <v>416.69</v>
      </c>
      <c r="J372" s="60">
        <v>398.46</v>
      </c>
      <c r="K372" s="60">
        <v>590.16999999999996</v>
      </c>
      <c r="L372" s="60">
        <v>445.41</v>
      </c>
      <c r="M372" s="60">
        <v>488.04</v>
      </c>
      <c r="N372" s="68">
        <v>509.75</v>
      </c>
      <c r="O372" s="60">
        <v>473.84</v>
      </c>
      <c r="P372" s="60">
        <v>473.84</v>
      </c>
      <c r="Q372" s="159">
        <v>473.84</v>
      </c>
      <c r="R372" s="159">
        <v>385.92</v>
      </c>
      <c r="S372" s="60">
        <v>428.42</v>
      </c>
      <c r="T372" s="47">
        <f t="shared" si="123"/>
        <v>5522.02</v>
      </c>
      <c r="U372" s="60">
        <v>4891.4799999999996</v>
      </c>
      <c r="V372" s="60">
        <f t="shared" si="124"/>
        <v>-630.54000000000087</v>
      </c>
      <c r="W372" s="49">
        <f t="shared" si="125"/>
        <v>1.1289057708505403</v>
      </c>
      <c r="X372" s="1"/>
    </row>
    <row r="373" spans="1:24" x14ac:dyDescent="0.25">
      <c r="A373" t="s">
        <v>7</v>
      </c>
      <c r="B373" s="212" t="s">
        <v>429</v>
      </c>
      <c r="C373" t="s">
        <v>172</v>
      </c>
      <c r="D373" s="47">
        <v>0</v>
      </c>
      <c r="E373" s="47">
        <v>21260.880000000001</v>
      </c>
      <c r="F373" s="47">
        <f t="shared" si="122"/>
        <v>21260.880000000001</v>
      </c>
      <c r="H373" s="60">
        <v>0</v>
      </c>
      <c r="I373" s="60">
        <v>0</v>
      </c>
      <c r="J373" s="60">
        <v>0</v>
      </c>
      <c r="K373" s="60">
        <v>0</v>
      </c>
      <c r="L373" s="60">
        <v>2328.15</v>
      </c>
      <c r="M373" s="60">
        <v>2463.1</v>
      </c>
      <c r="N373" s="68">
        <v>2594.4699999999998</v>
      </c>
      <c r="O373" s="60">
        <v>2606.7399999999998</v>
      </c>
      <c r="P373" s="60">
        <v>2537.2800000000002</v>
      </c>
      <c r="Q373" s="159">
        <v>2897.57</v>
      </c>
      <c r="R373" s="159">
        <v>2884.04</v>
      </c>
      <c r="S373" s="60">
        <v>2497.83</v>
      </c>
      <c r="T373" s="47">
        <f t="shared" si="123"/>
        <v>20809.18</v>
      </c>
      <c r="U373" s="60">
        <v>30083.56</v>
      </c>
      <c r="V373" s="60">
        <f t="shared" si="124"/>
        <v>9274.380000000001</v>
      </c>
      <c r="W373" s="49">
        <f t="shared" si="125"/>
        <v>0.69171268294044985</v>
      </c>
      <c r="X373" s="1"/>
    </row>
    <row r="374" spans="1:24" x14ac:dyDescent="0.25">
      <c r="A374" t="s">
        <v>7</v>
      </c>
      <c r="B374" s="212" t="s">
        <v>430</v>
      </c>
      <c r="C374" t="s">
        <v>173</v>
      </c>
      <c r="D374" s="47">
        <v>-2618.5500000000002</v>
      </c>
      <c r="E374" s="47">
        <v>43225.95</v>
      </c>
      <c r="F374" s="47">
        <f t="shared" si="122"/>
        <v>45844.5</v>
      </c>
      <c r="H374" s="60">
        <v>2420.41</v>
      </c>
      <c r="I374" s="60">
        <v>2357.5500000000002</v>
      </c>
      <c r="J374" s="60">
        <v>2831.1</v>
      </c>
      <c r="K374" s="60">
        <v>2357.5500000000002</v>
      </c>
      <c r="L374" s="60">
        <v>2357.5500000000002</v>
      </c>
      <c r="M374" s="60">
        <v>84.41</v>
      </c>
      <c r="N374" s="68">
        <v>1842.59</v>
      </c>
      <c r="O374" s="60">
        <v>1842.59</v>
      </c>
      <c r="P374" s="60">
        <v>1655.37</v>
      </c>
      <c r="Q374" s="159">
        <v>1885.63</v>
      </c>
      <c r="R374" s="159">
        <v>1885.63</v>
      </c>
      <c r="S374" s="60">
        <v>1423.54</v>
      </c>
      <c r="T374" s="47">
        <f t="shared" si="123"/>
        <v>22943.920000000002</v>
      </c>
      <c r="U374" s="60">
        <v>46396.85</v>
      </c>
      <c r="V374" s="60">
        <f t="shared" si="124"/>
        <v>23452.929999999997</v>
      </c>
      <c r="W374" s="49">
        <f t="shared" si="125"/>
        <v>0.49451460605623015</v>
      </c>
      <c r="X374" s="1"/>
    </row>
    <row r="375" spans="1:24" x14ac:dyDescent="0.25">
      <c r="A375" t="s">
        <v>7</v>
      </c>
      <c r="B375" s="212" t="s">
        <v>431</v>
      </c>
      <c r="C375" t="s">
        <v>176</v>
      </c>
      <c r="D375" s="47">
        <v>6490.1</v>
      </c>
      <c r="E375" s="47">
        <v>7554.84</v>
      </c>
      <c r="F375" s="47">
        <f t="shared" si="122"/>
        <v>1064.7399999999998</v>
      </c>
      <c r="H375" s="60">
        <v>549.42999999999995</v>
      </c>
      <c r="I375" s="60">
        <v>549.42999999999995</v>
      </c>
      <c r="J375" s="60">
        <v>549.42999999999995</v>
      </c>
      <c r="K375" s="60">
        <v>549.42999999999995</v>
      </c>
      <c r="L375" s="60">
        <v>549.42999999999995</v>
      </c>
      <c r="M375" s="60">
        <v>459.4</v>
      </c>
      <c r="N375" s="68">
        <v>519.41999999999996</v>
      </c>
      <c r="O375" s="60">
        <v>519.41999999999996</v>
      </c>
      <c r="P375" s="60">
        <v>519.41999999999996</v>
      </c>
      <c r="Q375" s="159">
        <v>519.41999999999996</v>
      </c>
      <c r="R375" s="159">
        <v>519.41999999999996</v>
      </c>
      <c r="S375" s="60">
        <v>519.41999999999996</v>
      </c>
      <c r="T375" s="47">
        <f t="shared" si="123"/>
        <v>6323.07</v>
      </c>
      <c r="U375" s="60">
        <v>14194.42</v>
      </c>
      <c r="V375" s="60">
        <f t="shared" si="124"/>
        <v>7871.35</v>
      </c>
      <c r="W375" s="49">
        <f t="shared" si="125"/>
        <v>0.44546166733124704</v>
      </c>
      <c r="X375" s="1"/>
    </row>
    <row r="376" spans="1:24" ht="15.75" thickBot="1" x14ac:dyDescent="0.3">
      <c r="B376" s="212"/>
      <c r="D376" s="70">
        <v>452978.83</v>
      </c>
      <c r="E376" s="71">
        <v>584492.05999999994</v>
      </c>
      <c r="F376" s="72">
        <f>SUM(F370:F375)</f>
        <v>131513.23000000001</v>
      </c>
      <c r="G376" s="73"/>
      <c r="H376" s="71">
        <f t="shared" ref="H376:Q376" si="126">SUM(H370:H375)</f>
        <v>55997.080000000009</v>
      </c>
      <c r="I376" s="71">
        <f t="shared" si="126"/>
        <v>54461.270000000011</v>
      </c>
      <c r="J376" s="71">
        <f t="shared" si="126"/>
        <v>55103.45</v>
      </c>
      <c r="K376" s="71">
        <f t="shared" si="126"/>
        <v>54738.82</v>
      </c>
      <c r="L376" s="71">
        <f t="shared" si="126"/>
        <v>61512.900000000009</v>
      </c>
      <c r="M376" s="71">
        <f t="shared" si="126"/>
        <v>62078.310000000005</v>
      </c>
      <c r="N376" s="80">
        <f t="shared" si="126"/>
        <v>61234.969999999994</v>
      </c>
      <c r="O376" s="71">
        <f t="shared" si="126"/>
        <v>67204.039999999994</v>
      </c>
      <c r="P376" s="71">
        <f t="shared" si="126"/>
        <v>44853.13</v>
      </c>
      <c r="Q376" s="71">
        <f t="shared" si="126"/>
        <v>56539.549999999996</v>
      </c>
      <c r="R376" s="72">
        <f>SUM(R370:R375)</f>
        <v>61616.179999999993</v>
      </c>
      <c r="S376" s="71">
        <f>SUM(S370:S375)</f>
        <v>59933.99</v>
      </c>
      <c r="T376" s="70">
        <f>SUM(T370:T375)</f>
        <v>695273.69</v>
      </c>
      <c r="U376" s="71">
        <f>SUM(U370:U375)</f>
        <v>616280.04000000015</v>
      </c>
      <c r="V376" s="71">
        <f>SUM(V370:V375)</f>
        <v>-78993.649999999878</v>
      </c>
      <c r="W376" s="66">
        <f t="shared" si="125"/>
        <v>1.1281781736757202</v>
      </c>
    </row>
    <row r="377" spans="1:24" ht="15.75" thickTop="1" x14ac:dyDescent="0.25">
      <c r="A377" t="s">
        <v>178</v>
      </c>
      <c r="B377" s="212"/>
      <c r="H377" s="60"/>
      <c r="I377" s="60"/>
      <c r="J377" s="60"/>
      <c r="K377" s="60"/>
      <c r="L377" s="60"/>
      <c r="M377" s="60"/>
      <c r="N377" s="68"/>
      <c r="O377" s="60"/>
      <c r="P377" s="60"/>
      <c r="Q377" s="60"/>
      <c r="S377" s="60"/>
      <c r="U377" s="60"/>
      <c r="V377" s="60"/>
      <c r="X377" s="1"/>
    </row>
    <row r="378" spans="1:24" x14ac:dyDescent="0.25">
      <c r="B378" s="212" t="s">
        <v>432</v>
      </c>
      <c r="C378" t="s">
        <v>433</v>
      </c>
      <c r="D378" s="47">
        <v>4043.74</v>
      </c>
      <c r="E378" s="47">
        <v>6000</v>
      </c>
      <c r="F378" s="47">
        <f t="shared" ref="F378:F388" si="127">E378-D378</f>
        <v>1956.2600000000002</v>
      </c>
      <c r="H378" s="60">
        <v>0</v>
      </c>
      <c r="I378" s="60">
        <v>0</v>
      </c>
      <c r="J378" s="60">
        <v>0</v>
      </c>
      <c r="K378" s="60">
        <v>0</v>
      </c>
      <c r="L378" s="60">
        <v>0</v>
      </c>
      <c r="M378" s="60">
        <v>0</v>
      </c>
      <c r="N378" s="68">
        <v>0</v>
      </c>
      <c r="O378" s="60">
        <v>0</v>
      </c>
      <c r="P378" s="60">
        <v>0</v>
      </c>
      <c r="Q378" s="60">
        <v>0</v>
      </c>
      <c r="R378" s="159">
        <v>0</v>
      </c>
      <c r="S378" s="60">
        <v>0</v>
      </c>
      <c r="T378" s="47">
        <f t="shared" ref="T378:T388" si="128">SUM(H378:S378)</f>
        <v>0</v>
      </c>
      <c r="U378" s="60">
        <v>6000</v>
      </c>
      <c r="V378" s="60">
        <f t="shared" ref="V378:V388" si="129">U378-T378</f>
        <v>6000</v>
      </c>
      <c r="W378" s="49">
        <f t="shared" ref="W378:W383" si="130">T378/U378</f>
        <v>0</v>
      </c>
      <c r="X378" s="1"/>
    </row>
    <row r="379" spans="1:24" x14ac:dyDescent="0.25">
      <c r="A379" t="s">
        <v>7</v>
      </c>
      <c r="B379" s="212" t="s">
        <v>441</v>
      </c>
      <c r="C379" t="s">
        <v>179</v>
      </c>
      <c r="D379" s="47">
        <v>16370.36</v>
      </c>
      <c r="E379" s="47">
        <v>18000</v>
      </c>
      <c r="F379" s="47">
        <f t="shared" si="127"/>
        <v>1629.6399999999994</v>
      </c>
      <c r="H379" s="60">
        <v>30.94</v>
      </c>
      <c r="I379" s="60">
        <v>3668.87</v>
      </c>
      <c r="J379" s="60">
        <v>0</v>
      </c>
      <c r="K379" s="60">
        <v>2562.2399999999998</v>
      </c>
      <c r="L379" s="60">
        <v>0</v>
      </c>
      <c r="M379" s="60">
        <v>3243.16</v>
      </c>
      <c r="N379" s="68">
        <v>0</v>
      </c>
      <c r="O379" s="60">
        <v>0</v>
      </c>
      <c r="P379" s="60">
        <v>3485.77</v>
      </c>
      <c r="Q379" s="159">
        <v>3168.12</v>
      </c>
      <c r="R379" s="159">
        <v>0</v>
      </c>
      <c r="S379" s="60">
        <v>0</v>
      </c>
      <c r="T379" s="47">
        <f t="shared" si="128"/>
        <v>16159.099999999999</v>
      </c>
      <c r="U379" s="60">
        <v>18000</v>
      </c>
      <c r="V379" s="60">
        <f t="shared" si="129"/>
        <v>1840.9000000000015</v>
      </c>
      <c r="W379" s="49">
        <f t="shared" si="130"/>
        <v>0.89772777777777768</v>
      </c>
      <c r="X379" s="1"/>
    </row>
    <row r="380" spans="1:24" x14ac:dyDescent="0.25">
      <c r="A380" t="s">
        <v>7</v>
      </c>
      <c r="B380" s="212" t="s">
        <v>444</v>
      </c>
      <c r="C380" t="s">
        <v>311</v>
      </c>
      <c r="D380" s="47">
        <v>36666.629999999997</v>
      </c>
      <c r="E380" s="47">
        <v>49300</v>
      </c>
      <c r="F380" s="47">
        <f t="shared" si="127"/>
        <v>12633.370000000003</v>
      </c>
      <c r="H380" s="60">
        <v>1139.46</v>
      </c>
      <c r="I380" s="60">
        <v>345</v>
      </c>
      <c r="J380" s="60">
        <v>4323.45</v>
      </c>
      <c r="K380" s="60">
        <v>2416.6799999999998</v>
      </c>
      <c r="L380" s="60">
        <v>4975.9799999999996</v>
      </c>
      <c r="M380" s="60">
        <v>3408.75</v>
      </c>
      <c r="N380" s="68">
        <v>743.24</v>
      </c>
      <c r="O380" s="60">
        <v>4578</v>
      </c>
      <c r="P380" s="60">
        <v>1153.3</v>
      </c>
      <c r="Q380" s="159">
        <v>1230.28</v>
      </c>
      <c r="R380" s="159">
        <v>517</v>
      </c>
      <c r="S380" s="60">
        <v>1670.48</v>
      </c>
      <c r="T380" s="47">
        <f t="shared" si="128"/>
        <v>26501.62</v>
      </c>
      <c r="U380" s="60">
        <v>33200</v>
      </c>
      <c r="V380" s="60">
        <f t="shared" si="129"/>
        <v>6698.380000000001</v>
      </c>
      <c r="W380" s="49">
        <f t="shared" si="130"/>
        <v>0.79824156626506027</v>
      </c>
      <c r="X380" s="1"/>
    </row>
    <row r="381" spans="1:24" x14ac:dyDescent="0.25">
      <c r="A381" t="s">
        <v>7</v>
      </c>
      <c r="B381" s="212" t="s">
        <v>445</v>
      </c>
      <c r="C381" t="s">
        <v>256</v>
      </c>
      <c r="D381" s="47">
        <v>7233.49</v>
      </c>
      <c r="E381" s="47">
        <v>10500</v>
      </c>
      <c r="F381" s="47">
        <f t="shared" si="127"/>
        <v>3266.51</v>
      </c>
      <c r="H381" s="60">
        <v>320.24</v>
      </c>
      <c r="I381" s="60">
        <v>1282.55</v>
      </c>
      <c r="J381" s="60">
        <v>451.04</v>
      </c>
      <c r="K381" s="60">
        <v>810.86</v>
      </c>
      <c r="L381" s="60">
        <v>320.24</v>
      </c>
      <c r="M381" s="60">
        <v>589.87</v>
      </c>
      <c r="N381" s="68">
        <v>680.26</v>
      </c>
      <c r="O381" s="60">
        <v>1082.51</v>
      </c>
      <c r="P381" s="60">
        <v>649.24</v>
      </c>
      <c r="Q381" s="159">
        <v>709.87</v>
      </c>
      <c r="R381" s="159">
        <v>1630.11</v>
      </c>
      <c r="S381" s="60">
        <v>363</v>
      </c>
      <c r="T381" s="47">
        <f t="shared" si="128"/>
        <v>8889.7900000000009</v>
      </c>
      <c r="U381" s="60">
        <v>9000</v>
      </c>
      <c r="V381" s="60">
        <f t="shared" si="129"/>
        <v>110.20999999999913</v>
      </c>
      <c r="W381" s="49">
        <f t="shared" si="130"/>
        <v>0.98775444444444449</v>
      </c>
      <c r="X381" s="1"/>
    </row>
    <row r="382" spans="1:24" x14ac:dyDescent="0.25">
      <c r="A382" t="s">
        <v>7</v>
      </c>
      <c r="B382" s="212" t="s">
        <v>446</v>
      </c>
      <c r="C382" t="s">
        <v>447</v>
      </c>
      <c r="D382" s="47">
        <v>9538.83</v>
      </c>
      <c r="E382" s="47">
        <v>11500</v>
      </c>
      <c r="F382" s="47">
        <f t="shared" si="127"/>
        <v>1961.17</v>
      </c>
      <c r="H382" s="60">
        <v>2708.37</v>
      </c>
      <c r="I382" s="60">
        <v>150.97</v>
      </c>
      <c r="J382" s="60">
        <v>721.16000000000031</v>
      </c>
      <c r="K382" s="60">
        <v>460.21</v>
      </c>
      <c r="L382" s="60">
        <v>0</v>
      </c>
      <c r="M382" s="60">
        <v>0</v>
      </c>
      <c r="N382" s="68">
        <v>0</v>
      </c>
      <c r="O382" s="60">
        <v>685.04</v>
      </c>
      <c r="P382" s="60">
        <v>1715.03</v>
      </c>
      <c r="Q382" s="159">
        <v>0</v>
      </c>
      <c r="R382" s="159">
        <v>0</v>
      </c>
      <c r="S382" s="60">
        <v>17.82</v>
      </c>
      <c r="T382" s="47">
        <f t="shared" si="128"/>
        <v>6458.5999999999995</v>
      </c>
      <c r="U382" s="60">
        <v>8625</v>
      </c>
      <c r="V382" s="60">
        <f t="shared" si="129"/>
        <v>2166.4000000000005</v>
      </c>
      <c r="W382" s="49">
        <f t="shared" si="130"/>
        <v>0.74882318840579709</v>
      </c>
      <c r="X382" s="1"/>
    </row>
    <row r="383" spans="1:24" x14ac:dyDescent="0.25">
      <c r="A383" t="s">
        <v>7</v>
      </c>
      <c r="B383" s="212" t="s">
        <v>448</v>
      </c>
      <c r="C383" t="s">
        <v>313</v>
      </c>
      <c r="D383" s="47">
        <v>2222.7800000000002</v>
      </c>
      <c r="E383" s="47">
        <v>5000</v>
      </c>
      <c r="F383" s="47">
        <f t="shared" si="127"/>
        <v>2777.22</v>
      </c>
      <c r="H383" s="60">
        <v>143.19</v>
      </c>
      <c r="I383" s="60">
        <v>14.52</v>
      </c>
      <c r="J383" s="60">
        <v>14.52</v>
      </c>
      <c r="K383" s="60">
        <v>14.52</v>
      </c>
      <c r="L383" s="60">
        <v>491.35</v>
      </c>
      <c r="M383" s="60">
        <v>281.5</v>
      </c>
      <c r="N383" s="60">
        <v>291.5</v>
      </c>
      <c r="O383" s="60">
        <v>24.51</v>
      </c>
      <c r="P383" s="60">
        <v>268.31</v>
      </c>
      <c r="Q383" s="159">
        <v>0</v>
      </c>
      <c r="R383" s="159">
        <v>196.55</v>
      </c>
      <c r="S383" s="60">
        <v>237.34</v>
      </c>
      <c r="T383" s="47">
        <f t="shared" si="128"/>
        <v>1977.8099999999997</v>
      </c>
      <c r="U383" s="60">
        <v>6500</v>
      </c>
      <c r="V383" s="60">
        <f t="shared" si="129"/>
        <v>4522.1900000000005</v>
      </c>
      <c r="W383" s="49">
        <f t="shared" si="130"/>
        <v>0.3042784615384615</v>
      </c>
      <c r="X383" s="1"/>
    </row>
    <row r="384" spans="1:24" x14ac:dyDescent="0.25">
      <c r="B384" s="212" t="s">
        <v>1255</v>
      </c>
      <c r="C384" t="s">
        <v>1256</v>
      </c>
      <c r="H384" s="60">
        <v>0</v>
      </c>
      <c r="I384" s="60">
        <v>0</v>
      </c>
      <c r="J384" s="60">
        <v>0</v>
      </c>
      <c r="K384" s="60">
        <v>0</v>
      </c>
      <c r="L384" s="60">
        <v>159.13999999999999</v>
      </c>
      <c r="M384" s="60">
        <v>0</v>
      </c>
      <c r="N384" s="60">
        <v>0</v>
      </c>
      <c r="O384" s="60">
        <v>0</v>
      </c>
      <c r="P384" s="60">
        <v>0</v>
      </c>
      <c r="Q384" s="159">
        <v>0</v>
      </c>
      <c r="R384" s="159">
        <v>0</v>
      </c>
      <c r="S384" s="60">
        <v>0</v>
      </c>
      <c r="T384" s="47">
        <f t="shared" si="128"/>
        <v>159.13999999999999</v>
      </c>
      <c r="U384" s="60">
        <v>0</v>
      </c>
      <c r="V384" s="60">
        <f t="shared" si="129"/>
        <v>-159.13999999999999</v>
      </c>
      <c r="W384" s="49">
        <v>0</v>
      </c>
      <c r="X384" s="1"/>
    </row>
    <row r="385" spans="1:24" x14ac:dyDescent="0.25">
      <c r="A385" t="s">
        <v>7</v>
      </c>
      <c r="B385" s="212" t="s">
        <v>449</v>
      </c>
      <c r="C385" t="s">
        <v>450</v>
      </c>
      <c r="D385" s="47">
        <v>5724.1</v>
      </c>
      <c r="E385" s="47">
        <v>7407</v>
      </c>
      <c r="F385" s="47">
        <f t="shared" si="127"/>
        <v>1682.8999999999996</v>
      </c>
      <c r="H385" s="60">
        <v>574.77</v>
      </c>
      <c r="I385" s="60">
        <v>849.89</v>
      </c>
      <c r="J385" s="60">
        <v>0</v>
      </c>
      <c r="K385" s="60">
        <v>0</v>
      </c>
      <c r="L385" s="60">
        <v>560.02</v>
      </c>
      <c r="M385" s="60">
        <v>0</v>
      </c>
      <c r="N385" s="60">
        <v>0</v>
      </c>
      <c r="O385" s="60">
        <v>0</v>
      </c>
      <c r="P385" s="60">
        <v>1350.74</v>
      </c>
      <c r="Q385" s="159">
        <v>0</v>
      </c>
      <c r="R385" s="159">
        <v>226.46</v>
      </c>
      <c r="S385" s="60">
        <v>303.91000000000003</v>
      </c>
      <c r="T385" s="47">
        <f t="shared" si="128"/>
        <v>3865.79</v>
      </c>
      <c r="U385" s="60">
        <v>10422</v>
      </c>
      <c r="V385" s="60">
        <f t="shared" si="129"/>
        <v>6556.21</v>
      </c>
      <c r="W385" s="49">
        <f>T385/U385</f>
        <v>0.37092592592592594</v>
      </c>
      <c r="X385" s="1"/>
    </row>
    <row r="386" spans="1:24" x14ac:dyDescent="0.25">
      <c r="A386" t="s">
        <v>7</v>
      </c>
      <c r="B386" s="212" t="s">
        <v>451</v>
      </c>
      <c r="C386" t="s">
        <v>452</v>
      </c>
      <c r="D386" s="47">
        <v>211.97</v>
      </c>
      <c r="E386" s="47">
        <v>1800</v>
      </c>
      <c r="F386" s="47">
        <f t="shared" si="127"/>
        <v>1588.03</v>
      </c>
      <c r="H386" s="60">
        <v>30.97</v>
      </c>
      <c r="I386" s="60">
        <v>35.51</v>
      </c>
      <c r="J386" s="60">
        <v>0</v>
      </c>
      <c r="K386" s="60">
        <v>0</v>
      </c>
      <c r="L386" s="60">
        <v>0</v>
      </c>
      <c r="M386" s="60">
        <v>0</v>
      </c>
      <c r="N386" s="60">
        <v>0</v>
      </c>
      <c r="O386" s="60">
        <v>0</v>
      </c>
      <c r="P386" s="60">
        <v>0</v>
      </c>
      <c r="Q386" s="159">
        <v>0</v>
      </c>
      <c r="R386" s="159">
        <v>43.11</v>
      </c>
      <c r="S386" s="60">
        <v>0</v>
      </c>
      <c r="T386" s="47">
        <f t="shared" si="128"/>
        <v>109.58999999999999</v>
      </c>
      <c r="U386" s="60">
        <v>700</v>
      </c>
      <c r="V386" s="60">
        <f t="shared" si="129"/>
        <v>590.41</v>
      </c>
      <c r="W386" s="49">
        <f>T386/U386</f>
        <v>0.15655714285714284</v>
      </c>
      <c r="X386" s="1"/>
    </row>
    <row r="387" spans="1:24" x14ac:dyDescent="0.25">
      <c r="A387" t="s">
        <v>7</v>
      </c>
      <c r="B387" s="212" t="s">
        <v>454</v>
      </c>
      <c r="C387" t="s">
        <v>455</v>
      </c>
      <c r="D387" s="47">
        <v>221.99</v>
      </c>
      <c r="E387" s="47">
        <v>10000</v>
      </c>
      <c r="F387" s="47">
        <f t="shared" si="127"/>
        <v>9778.01</v>
      </c>
      <c r="H387" s="60">
        <v>1375.73</v>
      </c>
      <c r="I387" s="60">
        <v>428.27</v>
      </c>
      <c r="J387" s="60">
        <v>398.87999999999965</v>
      </c>
      <c r="K387" s="60">
        <v>0</v>
      </c>
      <c r="L387" s="60">
        <v>628.47</v>
      </c>
      <c r="M387" s="60">
        <v>0</v>
      </c>
      <c r="N387" s="60">
        <v>209.14</v>
      </c>
      <c r="O387" s="60">
        <v>1139.8800000000001</v>
      </c>
      <c r="P387" s="60">
        <v>922.87</v>
      </c>
      <c r="Q387" s="159">
        <v>737.35</v>
      </c>
      <c r="R387" s="159">
        <v>140.05000000000001</v>
      </c>
      <c r="S387" s="60">
        <v>311.5</v>
      </c>
      <c r="T387" s="47">
        <f t="shared" si="128"/>
        <v>6292.1399999999994</v>
      </c>
      <c r="U387" s="60">
        <v>10000</v>
      </c>
      <c r="V387" s="60">
        <f t="shared" si="129"/>
        <v>3707.8600000000006</v>
      </c>
      <c r="W387" s="49">
        <f>T387/U387</f>
        <v>0.62921399999999994</v>
      </c>
      <c r="X387" s="1"/>
    </row>
    <row r="388" spans="1:24" x14ac:dyDescent="0.25">
      <c r="A388" t="s">
        <v>7</v>
      </c>
      <c r="B388" s="212" t="s">
        <v>456</v>
      </c>
      <c r="C388" t="s">
        <v>182</v>
      </c>
      <c r="D388" s="47">
        <v>41938.82</v>
      </c>
      <c r="E388" s="47">
        <v>48500</v>
      </c>
      <c r="F388" s="47">
        <f t="shared" si="127"/>
        <v>6561.18</v>
      </c>
      <c r="H388" s="60">
        <v>482.12</v>
      </c>
      <c r="I388" s="60">
        <v>652.57000000000005</v>
      </c>
      <c r="J388" s="60">
        <v>1077.1600000000001</v>
      </c>
      <c r="K388" s="60">
        <v>81.139999999999418</v>
      </c>
      <c r="L388" s="60">
        <v>348.36</v>
      </c>
      <c r="M388" s="60">
        <v>1078.6099999999999</v>
      </c>
      <c r="N388" s="60">
        <v>769.21</v>
      </c>
      <c r="O388" s="60">
        <v>2484.88</v>
      </c>
      <c r="P388" s="60">
        <v>560.09</v>
      </c>
      <c r="Q388" s="159">
        <v>3702.32</v>
      </c>
      <c r="R388" s="159">
        <v>2807.59</v>
      </c>
      <c r="S388" s="60">
        <v>1521.34</v>
      </c>
      <c r="T388" s="47">
        <f t="shared" si="128"/>
        <v>15565.390000000001</v>
      </c>
      <c r="U388" s="60">
        <v>56600</v>
      </c>
      <c r="V388" s="60">
        <f t="shared" si="129"/>
        <v>41034.61</v>
      </c>
      <c r="W388" s="49">
        <f>T388/U388</f>
        <v>0.275006890459364</v>
      </c>
    </row>
    <row r="389" spans="1:24" ht="15.75" thickBot="1" x14ac:dyDescent="0.3">
      <c r="B389" s="212"/>
      <c r="D389" s="70">
        <v>125260.47</v>
      </c>
      <c r="E389" s="71">
        <v>168007</v>
      </c>
      <c r="F389" s="72">
        <f>SUM(F378:F388)</f>
        <v>43834.290000000008</v>
      </c>
      <c r="G389" s="73"/>
      <c r="H389" s="71">
        <f t="shared" ref="H389:V389" si="131">SUM(H378:H388)</f>
        <v>6805.79</v>
      </c>
      <c r="I389" s="71">
        <f t="shared" si="131"/>
        <v>7428.1500000000015</v>
      </c>
      <c r="J389" s="71">
        <f t="shared" si="131"/>
        <v>6986.2099999999991</v>
      </c>
      <c r="K389" s="71">
        <f t="shared" si="131"/>
        <v>6345.65</v>
      </c>
      <c r="L389" s="71">
        <f t="shared" si="131"/>
        <v>7483.5599999999995</v>
      </c>
      <c r="M389" s="71">
        <f t="shared" si="131"/>
        <v>8601.89</v>
      </c>
      <c r="N389" s="71">
        <f t="shared" si="131"/>
        <v>2693.35</v>
      </c>
      <c r="O389" s="71">
        <f t="shared" si="131"/>
        <v>9994.82</v>
      </c>
      <c r="P389" s="71">
        <f t="shared" si="131"/>
        <v>10105.35</v>
      </c>
      <c r="Q389" s="71">
        <f t="shared" si="131"/>
        <v>9547.94</v>
      </c>
      <c r="R389" s="72">
        <f t="shared" si="131"/>
        <v>5560.8700000000008</v>
      </c>
      <c r="S389" s="71">
        <f t="shared" si="131"/>
        <v>4425.3900000000003</v>
      </c>
      <c r="T389" s="70">
        <f t="shared" si="131"/>
        <v>85978.969999999987</v>
      </c>
      <c r="U389" s="71">
        <f t="shared" si="131"/>
        <v>159047</v>
      </c>
      <c r="V389" s="71">
        <f t="shared" si="131"/>
        <v>73068.03</v>
      </c>
      <c r="W389" s="66">
        <f>T389/U389</f>
        <v>0.54058844241010506</v>
      </c>
    </row>
    <row r="390" spans="1:24" ht="15.75" thickTop="1" x14ac:dyDescent="0.25">
      <c r="B390" s="212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S390" s="60"/>
      <c r="U390" s="60"/>
      <c r="V390" s="60"/>
    </row>
    <row r="391" spans="1:24" x14ac:dyDescent="0.25">
      <c r="A391" t="s">
        <v>183</v>
      </c>
      <c r="B391" s="212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S391" s="60"/>
      <c r="U391" s="60"/>
      <c r="V391" s="60"/>
      <c r="X391" s="1"/>
    </row>
    <row r="392" spans="1:24" x14ac:dyDescent="0.25">
      <c r="A392" t="s">
        <v>7</v>
      </c>
      <c r="B392" s="212" t="s">
        <v>457</v>
      </c>
      <c r="C392" t="s">
        <v>458</v>
      </c>
      <c r="D392" s="47">
        <v>17613.84</v>
      </c>
      <c r="E392" s="47">
        <v>48000</v>
      </c>
      <c r="F392" s="47">
        <f t="shared" ref="F392:F399" si="132">E392-D392</f>
        <v>30386.16</v>
      </c>
      <c r="H392" s="68">
        <v>0</v>
      </c>
      <c r="I392" s="68">
        <v>0</v>
      </c>
      <c r="J392" s="68">
        <v>0</v>
      </c>
      <c r="K392" s="68">
        <v>0</v>
      </c>
      <c r="L392" s="68">
        <v>0</v>
      </c>
      <c r="M392" s="68">
        <v>0</v>
      </c>
      <c r="N392" s="68">
        <v>0</v>
      </c>
      <c r="O392" s="68">
        <v>0</v>
      </c>
      <c r="P392" s="68">
        <v>0</v>
      </c>
      <c r="Q392" s="68">
        <v>0</v>
      </c>
      <c r="R392" s="163">
        <v>0</v>
      </c>
      <c r="S392" s="60">
        <v>0</v>
      </c>
      <c r="T392" s="171">
        <f t="shared" ref="T392:T399" si="133">SUM(H392:S392)</f>
        <v>0</v>
      </c>
      <c r="U392" s="60">
        <v>11250</v>
      </c>
      <c r="V392" s="60">
        <f t="shared" ref="V392:V399" si="134">U392-T392</f>
        <v>11250</v>
      </c>
      <c r="W392" s="49">
        <f>T392/U392</f>
        <v>0</v>
      </c>
      <c r="X392" s="1"/>
    </row>
    <row r="393" spans="1:24" x14ac:dyDescent="0.25">
      <c r="A393" t="s">
        <v>7</v>
      </c>
      <c r="B393" s="212" t="s">
        <v>459</v>
      </c>
      <c r="C393" t="s">
        <v>319</v>
      </c>
      <c r="D393" s="47">
        <v>241.51</v>
      </c>
      <c r="E393" s="47">
        <v>0</v>
      </c>
      <c r="F393" s="47">
        <f t="shared" si="132"/>
        <v>-241.51</v>
      </c>
      <c r="H393" s="68">
        <v>0</v>
      </c>
      <c r="I393" s="68">
        <v>0</v>
      </c>
      <c r="J393" s="68">
        <v>0</v>
      </c>
      <c r="K393" s="68">
        <v>0</v>
      </c>
      <c r="L393" s="68">
        <v>0</v>
      </c>
      <c r="M393" s="68">
        <v>0</v>
      </c>
      <c r="N393" s="68">
        <v>0</v>
      </c>
      <c r="O393" s="68">
        <v>0</v>
      </c>
      <c r="P393" s="68">
        <v>0</v>
      </c>
      <c r="Q393" s="68">
        <v>0</v>
      </c>
      <c r="R393" s="163">
        <v>0</v>
      </c>
      <c r="S393" s="60">
        <v>0</v>
      </c>
      <c r="T393" s="171">
        <f t="shared" si="133"/>
        <v>0</v>
      </c>
      <c r="U393" s="60">
        <v>3000</v>
      </c>
      <c r="V393" s="60">
        <f t="shared" si="134"/>
        <v>3000</v>
      </c>
      <c r="W393" s="49">
        <v>0</v>
      </c>
      <c r="X393" s="1"/>
    </row>
    <row r="394" spans="1:24" x14ac:dyDescent="0.25">
      <c r="A394" t="s">
        <v>7</v>
      </c>
      <c r="B394" s="212" t="s">
        <v>460</v>
      </c>
      <c r="C394" t="s">
        <v>461</v>
      </c>
      <c r="D394" s="47">
        <v>4372.97</v>
      </c>
      <c r="E394" s="47">
        <v>16875</v>
      </c>
      <c r="F394" s="47">
        <f t="shared" si="132"/>
        <v>12502.029999999999</v>
      </c>
      <c r="H394" s="68">
        <v>0</v>
      </c>
      <c r="I394" s="68">
        <v>0</v>
      </c>
      <c r="J394" s="68">
        <v>0</v>
      </c>
      <c r="K394" s="68">
        <v>0</v>
      </c>
      <c r="L394" s="68">
        <v>0</v>
      </c>
      <c r="M394" s="68">
        <v>0</v>
      </c>
      <c r="N394" s="68">
        <v>0</v>
      </c>
      <c r="O394" s="68">
        <v>0</v>
      </c>
      <c r="P394" s="68">
        <v>0</v>
      </c>
      <c r="Q394" s="68">
        <v>0</v>
      </c>
      <c r="R394" s="163">
        <v>0</v>
      </c>
      <c r="S394" s="60">
        <v>188.99</v>
      </c>
      <c r="T394" s="171">
        <f t="shared" si="133"/>
        <v>188.99</v>
      </c>
      <c r="U394" s="60">
        <v>15996</v>
      </c>
      <c r="V394" s="60">
        <f t="shared" si="134"/>
        <v>15807.01</v>
      </c>
      <c r="W394" s="49">
        <f>T394/U394</f>
        <v>1.1814828707176794E-2</v>
      </c>
      <c r="X394" s="1"/>
    </row>
    <row r="395" spans="1:24" x14ac:dyDescent="0.25">
      <c r="A395" t="s">
        <v>7</v>
      </c>
      <c r="B395" s="212" t="s">
        <v>462</v>
      </c>
      <c r="C395" t="s">
        <v>185</v>
      </c>
      <c r="D395" s="47">
        <v>504.21</v>
      </c>
      <c r="E395" s="47">
        <v>0</v>
      </c>
      <c r="F395" s="47">
        <f t="shared" si="132"/>
        <v>-504.21</v>
      </c>
      <c r="H395" s="68">
        <v>320.63</v>
      </c>
      <c r="I395" s="68">
        <v>235.44</v>
      </c>
      <c r="J395" s="68">
        <v>303.62</v>
      </c>
      <c r="K395" s="68">
        <v>125.01</v>
      </c>
      <c r="L395" s="68">
        <v>0</v>
      </c>
      <c r="M395" s="68">
        <v>0</v>
      </c>
      <c r="N395" s="68">
        <v>0</v>
      </c>
      <c r="O395" s="68">
        <v>145.47999999999999</v>
      </c>
      <c r="P395" s="68">
        <v>362.06</v>
      </c>
      <c r="Q395" s="163">
        <v>306.77999999999997</v>
      </c>
      <c r="R395" s="163">
        <v>206.33</v>
      </c>
      <c r="S395" s="60">
        <v>247.87</v>
      </c>
      <c r="T395" s="171">
        <f t="shared" si="133"/>
        <v>2253.2199999999998</v>
      </c>
      <c r="U395" s="60">
        <v>0</v>
      </c>
      <c r="V395" s="60">
        <f t="shared" si="134"/>
        <v>-2253.2199999999998</v>
      </c>
      <c r="W395" s="49">
        <v>0</v>
      </c>
      <c r="X395" s="1"/>
    </row>
    <row r="396" spans="1:24" x14ac:dyDescent="0.25">
      <c r="A396" t="s">
        <v>7</v>
      </c>
      <c r="B396" s="212" t="s">
        <v>463</v>
      </c>
      <c r="C396" t="s">
        <v>186</v>
      </c>
      <c r="D396" s="47">
        <v>20043.02</v>
      </c>
      <c r="E396" s="47">
        <v>21800</v>
      </c>
      <c r="F396" s="47">
        <f t="shared" si="132"/>
        <v>1756.9799999999996</v>
      </c>
      <c r="H396" s="68">
        <v>1924.66</v>
      </c>
      <c r="I396" s="68">
        <v>1354.69</v>
      </c>
      <c r="J396" s="68">
        <v>1903.79</v>
      </c>
      <c r="K396" s="68">
        <v>2836.87</v>
      </c>
      <c r="L396" s="68">
        <v>1346.33</v>
      </c>
      <c r="M396" s="68">
        <v>3961.38</v>
      </c>
      <c r="N396" s="68">
        <v>1393.98</v>
      </c>
      <c r="O396" s="68">
        <v>1393.98</v>
      </c>
      <c r="P396" s="68">
        <v>1395.13</v>
      </c>
      <c r="Q396" s="68">
        <v>3145.13</v>
      </c>
      <c r="R396" s="163">
        <v>1395.13</v>
      </c>
      <c r="S396" s="60">
        <v>2983.94</v>
      </c>
      <c r="T396" s="171">
        <f t="shared" si="133"/>
        <v>25035.010000000002</v>
      </c>
      <c r="U396" s="60">
        <v>40750</v>
      </c>
      <c r="V396" s="60">
        <f t="shared" si="134"/>
        <v>15714.989999999998</v>
      </c>
      <c r="W396" s="49">
        <f>T396/U396</f>
        <v>0.61435607361963196</v>
      </c>
      <c r="X396" s="1"/>
    </row>
    <row r="397" spans="1:24" x14ac:dyDescent="0.25">
      <c r="A397" t="s">
        <v>7</v>
      </c>
      <c r="B397" s="212" t="s">
        <v>464</v>
      </c>
      <c r="C397" t="s">
        <v>465</v>
      </c>
      <c r="D397" s="47">
        <v>69.709999999999994</v>
      </c>
      <c r="E397" s="47">
        <v>0</v>
      </c>
      <c r="F397" s="47">
        <f t="shared" si="132"/>
        <v>-69.709999999999994</v>
      </c>
      <c r="H397" s="68">
        <v>0</v>
      </c>
      <c r="I397" s="68">
        <v>0</v>
      </c>
      <c r="J397" s="68">
        <v>0</v>
      </c>
      <c r="K397" s="68">
        <v>0</v>
      </c>
      <c r="L397" s="68">
        <v>0</v>
      </c>
      <c r="M397" s="68">
        <v>0</v>
      </c>
      <c r="N397" s="68">
        <v>0</v>
      </c>
      <c r="O397" s="68">
        <v>0</v>
      </c>
      <c r="P397" s="110">
        <v>0</v>
      </c>
      <c r="Q397" s="68">
        <v>0</v>
      </c>
      <c r="R397" s="163">
        <v>0</v>
      </c>
      <c r="S397" s="60">
        <v>0</v>
      </c>
      <c r="T397" s="171">
        <f t="shared" si="133"/>
        <v>0</v>
      </c>
      <c r="U397" s="60">
        <v>0</v>
      </c>
      <c r="V397" s="60">
        <f t="shared" si="134"/>
        <v>0</v>
      </c>
      <c r="W397" s="49">
        <v>0</v>
      </c>
      <c r="X397" s="1"/>
    </row>
    <row r="398" spans="1:24" x14ac:dyDescent="0.25">
      <c r="A398" t="s">
        <v>7</v>
      </c>
      <c r="B398" s="212" t="s">
        <v>466</v>
      </c>
      <c r="C398" t="s">
        <v>467</v>
      </c>
      <c r="D398" s="47">
        <v>2185.2800000000002</v>
      </c>
      <c r="E398" s="47">
        <v>2500</v>
      </c>
      <c r="F398" s="47">
        <f t="shared" si="132"/>
        <v>314.7199999999998</v>
      </c>
      <c r="H398" s="68">
        <v>0</v>
      </c>
      <c r="I398" s="68">
        <v>0</v>
      </c>
      <c r="J398" s="68">
        <v>0</v>
      </c>
      <c r="K398" s="68">
        <v>0</v>
      </c>
      <c r="L398" s="68">
        <v>0</v>
      </c>
      <c r="M398" s="68">
        <v>0</v>
      </c>
      <c r="N398" s="68">
        <v>0</v>
      </c>
      <c r="O398" s="68">
        <v>0</v>
      </c>
      <c r="P398" s="68">
        <v>0</v>
      </c>
      <c r="Q398" s="68">
        <v>0</v>
      </c>
      <c r="R398" s="163">
        <v>0</v>
      </c>
      <c r="S398" s="60">
        <v>123.09</v>
      </c>
      <c r="T398" s="171">
        <f t="shared" si="133"/>
        <v>123.09</v>
      </c>
      <c r="U398" s="60">
        <v>15000</v>
      </c>
      <c r="V398" s="60">
        <f t="shared" si="134"/>
        <v>14876.91</v>
      </c>
      <c r="W398" s="49">
        <f>T398/U398</f>
        <v>8.2059999999999998E-3</v>
      </c>
      <c r="X398" s="1"/>
    </row>
    <row r="399" spans="1:24" x14ac:dyDescent="0.25">
      <c r="A399" t="s">
        <v>7</v>
      </c>
      <c r="B399" s="212" t="s">
        <v>468</v>
      </c>
      <c r="C399" t="s">
        <v>469</v>
      </c>
      <c r="D399" s="47">
        <v>520.84</v>
      </c>
      <c r="E399" s="47">
        <v>4282</v>
      </c>
      <c r="F399" s="47">
        <f t="shared" si="132"/>
        <v>3761.16</v>
      </c>
      <c r="H399" s="68">
        <v>0</v>
      </c>
      <c r="I399" s="68">
        <v>0</v>
      </c>
      <c r="J399" s="68">
        <v>0</v>
      </c>
      <c r="K399" s="68">
        <v>0</v>
      </c>
      <c r="L399" s="68">
        <v>0</v>
      </c>
      <c r="M399" s="68">
        <v>0</v>
      </c>
      <c r="N399" s="68">
        <v>0</v>
      </c>
      <c r="O399" s="68">
        <v>0</v>
      </c>
      <c r="P399" s="68">
        <v>264.48</v>
      </c>
      <c r="Q399" s="68">
        <v>0</v>
      </c>
      <c r="R399" s="163">
        <v>0</v>
      </c>
      <c r="S399" s="60">
        <v>0</v>
      </c>
      <c r="T399" s="171">
        <f t="shared" si="133"/>
        <v>264.48</v>
      </c>
      <c r="U399" s="60">
        <v>2300</v>
      </c>
      <c r="V399" s="60">
        <f t="shared" si="134"/>
        <v>2035.52</v>
      </c>
      <c r="W399" s="49">
        <f>T399/U399</f>
        <v>0.11499130434782609</v>
      </c>
      <c r="X399" s="1"/>
    </row>
    <row r="400" spans="1:24" ht="15.75" thickBot="1" x14ac:dyDescent="0.3">
      <c r="B400" s="212"/>
      <c r="D400" s="111">
        <v>45551.38</v>
      </c>
      <c r="E400" s="80">
        <v>93457</v>
      </c>
      <c r="F400" s="112">
        <f>SUM(F392:F399)</f>
        <v>47905.619999999995</v>
      </c>
      <c r="G400" s="73"/>
      <c r="H400" s="80">
        <f t="shared" ref="H400:V400" si="135">SUM(H392:H399)</f>
        <v>2245.29</v>
      </c>
      <c r="I400" s="80">
        <f t="shared" si="135"/>
        <v>1590.13</v>
      </c>
      <c r="J400" s="80">
        <f t="shared" si="135"/>
        <v>2207.41</v>
      </c>
      <c r="K400" s="80">
        <f t="shared" si="135"/>
        <v>2961.88</v>
      </c>
      <c r="L400" s="80">
        <f t="shared" si="135"/>
        <v>1346.33</v>
      </c>
      <c r="M400" s="80">
        <f t="shared" si="135"/>
        <v>3961.38</v>
      </c>
      <c r="N400" s="80">
        <f t="shared" si="135"/>
        <v>1393.98</v>
      </c>
      <c r="O400" s="80">
        <f t="shared" si="135"/>
        <v>1539.46</v>
      </c>
      <c r="P400" s="80">
        <f t="shared" si="135"/>
        <v>2021.67</v>
      </c>
      <c r="Q400" s="80">
        <f t="shared" si="135"/>
        <v>3451.91</v>
      </c>
      <c r="R400" s="112">
        <f t="shared" si="135"/>
        <v>1601.46</v>
      </c>
      <c r="S400" s="80">
        <f t="shared" si="135"/>
        <v>3543.8900000000003</v>
      </c>
      <c r="T400" s="111">
        <f t="shared" si="135"/>
        <v>27864.79</v>
      </c>
      <c r="U400" s="71">
        <f t="shared" si="135"/>
        <v>88296</v>
      </c>
      <c r="V400" s="71">
        <f t="shared" si="135"/>
        <v>60431.21</v>
      </c>
      <c r="W400" s="66">
        <f>T400/U400</f>
        <v>0.3155838316571532</v>
      </c>
    </row>
    <row r="401" spans="1:24" ht="15.75" thickTop="1" x14ac:dyDescent="0.25">
      <c r="A401" t="s">
        <v>187</v>
      </c>
      <c r="B401" s="212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163"/>
      <c r="S401" s="68"/>
      <c r="T401" s="171"/>
      <c r="U401" s="60"/>
      <c r="V401" s="60"/>
      <c r="X401" s="1"/>
    </row>
    <row r="402" spans="1:24" ht="15.75" thickBot="1" x14ac:dyDescent="0.3">
      <c r="A402" t="s">
        <v>7</v>
      </c>
      <c r="B402" s="212" t="s">
        <v>470</v>
      </c>
      <c r="C402" t="s">
        <v>188</v>
      </c>
      <c r="D402" s="47">
        <v>0</v>
      </c>
      <c r="E402" s="47">
        <v>58474.81</v>
      </c>
      <c r="F402" s="47">
        <f>E402-D402</f>
        <v>58474.81</v>
      </c>
      <c r="H402" s="80">
        <v>0</v>
      </c>
      <c r="I402" s="80">
        <v>0</v>
      </c>
      <c r="J402" s="80">
        <v>0</v>
      </c>
      <c r="K402" s="80">
        <v>0</v>
      </c>
      <c r="L402" s="80">
        <v>0</v>
      </c>
      <c r="M402" s="80">
        <v>0</v>
      </c>
      <c r="N402" s="80">
        <v>0</v>
      </c>
      <c r="O402" s="80">
        <v>0</v>
      </c>
      <c r="P402" s="80">
        <v>0</v>
      </c>
      <c r="Q402" s="80">
        <v>106049.98</v>
      </c>
      <c r="R402" s="80">
        <v>0</v>
      </c>
      <c r="S402" s="80">
        <v>0</v>
      </c>
      <c r="T402" s="112">
        <f t="shared" ref="T402" si="136">SUM(H402:S402)</f>
        <v>106049.98</v>
      </c>
      <c r="U402" s="71">
        <v>104830.42</v>
      </c>
      <c r="V402" s="71">
        <f>U402-T402</f>
        <v>-1219.5599999999977</v>
      </c>
      <c r="W402" s="66">
        <f>T402/U402</f>
        <v>1.0116336460351871</v>
      </c>
    </row>
    <row r="403" spans="1:24" ht="15.75" thickTop="1" x14ac:dyDescent="0.25">
      <c r="B403" s="212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165"/>
      <c r="S403" s="81"/>
      <c r="T403" s="172"/>
      <c r="U403" s="78"/>
      <c r="V403" s="78"/>
      <c r="W403" s="79"/>
    </row>
    <row r="404" spans="1:24" ht="17.25" x14ac:dyDescent="0.3">
      <c r="B404" s="212"/>
      <c r="C404" s="93" t="s">
        <v>1219</v>
      </c>
      <c r="D404" s="113">
        <v>5730350.5599999987</v>
      </c>
      <c r="E404" s="114">
        <v>5414096.4299999997</v>
      </c>
      <c r="F404" s="115">
        <f>F402+F400+F389+F376+F368+F344</f>
        <v>-315166.36999999982</v>
      </c>
      <c r="G404" s="102"/>
      <c r="H404" s="114">
        <f t="shared" ref="H404:Q404" si="137">H402+H400+H389+H376+H368+H344</f>
        <v>335120.55</v>
      </c>
      <c r="I404" s="114">
        <f t="shared" si="137"/>
        <v>273633.09000000003</v>
      </c>
      <c r="J404" s="114">
        <f t="shared" si="137"/>
        <v>277700.74</v>
      </c>
      <c r="K404" s="114">
        <f t="shared" si="137"/>
        <v>119483.09000000003</v>
      </c>
      <c r="L404" s="114">
        <f t="shared" si="137"/>
        <v>434991.48000000004</v>
      </c>
      <c r="M404" s="114">
        <f t="shared" si="137"/>
        <v>327746.44</v>
      </c>
      <c r="N404" s="114">
        <f t="shared" si="137"/>
        <v>343628.61</v>
      </c>
      <c r="O404" s="114">
        <f t="shared" si="137"/>
        <v>480204.22</v>
      </c>
      <c r="P404" s="114">
        <f t="shared" si="137"/>
        <v>1378058.41</v>
      </c>
      <c r="Q404" s="114">
        <f t="shared" si="137"/>
        <v>388210.57</v>
      </c>
      <c r="R404" s="114">
        <f t="shared" ref="R404:T404" si="138">R402+R400+R389+R376+R368+R344</f>
        <v>1155803.19</v>
      </c>
      <c r="S404" s="114">
        <f t="shared" si="138"/>
        <v>325062.28000000003</v>
      </c>
      <c r="T404" s="114">
        <f t="shared" si="138"/>
        <v>5839642.6699999999</v>
      </c>
      <c r="U404" s="101">
        <f>U402+U400+U389+U376+U368+U344</f>
        <v>6011772.7999999998</v>
      </c>
      <c r="V404" s="101">
        <f>V402+V400+V389+V376+V368+V344</f>
        <v>172130.13000000024</v>
      </c>
      <c r="W404" s="103">
        <f>T404/U404</f>
        <v>0.97136782514468945</v>
      </c>
    </row>
    <row r="405" spans="1:24" ht="17.25" x14ac:dyDescent="0.3">
      <c r="B405" s="212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115"/>
      <c r="S405" s="114"/>
      <c r="T405" s="113"/>
      <c r="U405" s="60"/>
      <c r="V405" s="60"/>
    </row>
    <row r="406" spans="1:24" ht="15.75" thickBot="1" x14ac:dyDescent="0.3">
      <c r="B406" s="212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163"/>
      <c r="S406" s="68"/>
      <c r="T406" s="171"/>
      <c r="U406" s="60"/>
      <c r="V406" s="60"/>
    </row>
    <row r="407" spans="1:24" ht="15.75" thickBot="1" x14ac:dyDescent="0.3">
      <c r="A407" s="67" t="s">
        <v>471</v>
      </c>
      <c r="B407" s="212"/>
      <c r="H407" s="221" t="s">
        <v>1104</v>
      </c>
      <c r="I407" s="222"/>
      <c r="J407" s="222"/>
      <c r="K407" s="222"/>
      <c r="L407" s="222"/>
      <c r="M407" s="222"/>
      <c r="N407" s="222"/>
      <c r="O407" s="222"/>
      <c r="P407" s="222"/>
      <c r="Q407" s="222"/>
      <c r="R407" s="222"/>
      <c r="S407" s="222"/>
      <c r="T407" s="223"/>
      <c r="U407" s="60"/>
      <c r="V407" s="89" t="s">
        <v>1105</v>
      </c>
    </row>
    <row r="408" spans="1:24" x14ac:dyDescent="0.25">
      <c r="A408" t="s">
        <v>142</v>
      </c>
      <c r="B408" s="212"/>
      <c r="D408" s="51" t="s">
        <v>1106</v>
      </c>
      <c r="E408" s="52" t="s">
        <v>1107</v>
      </c>
      <c r="F408" s="52"/>
      <c r="H408" s="53" t="str">
        <f>H317</f>
        <v>MAY-19</v>
      </c>
      <c r="I408" s="53" t="str">
        <f t="shared" ref="I408:U408" si="139">I317</f>
        <v>JUN-19</v>
      </c>
      <c r="J408" s="53" t="str">
        <f t="shared" si="139"/>
        <v>JUL-19</v>
      </c>
      <c r="K408" s="53" t="str">
        <f t="shared" si="139"/>
        <v>AUG-19</v>
      </c>
      <c r="L408" s="53" t="str">
        <f t="shared" si="139"/>
        <v>SEP-19</v>
      </c>
      <c r="M408" s="53" t="str">
        <f t="shared" si="139"/>
        <v>OCT-19</v>
      </c>
      <c r="N408" s="53" t="str">
        <f t="shared" si="139"/>
        <v>NOV-19</v>
      </c>
      <c r="O408" s="53" t="str">
        <f t="shared" si="139"/>
        <v>DEC-19</v>
      </c>
      <c r="P408" s="53" t="str">
        <f t="shared" si="139"/>
        <v>JAN-20</v>
      </c>
      <c r="Q408" s="53" t="str">
        <f t="shared" si="139"/>
        <v>FEB-20</v>
      </c>
      <c r="R408" s="53" t="str">
        <f t="shared" si="139"/>
        <v>MAR-20</v>
      </c>
      <c r="S408" s="53" t="str">
        <f t="shared" si="139"/>
        <v>APR-20</v>
      </c>
      <c r="T408" s="53" t="str">
        <f t="shared" si="139"/>
        <v>YEAR TO DATE</v>
      </c>
      <c r="U408" s="53" t="str">
        <f t="shared" si="139"/>
        <v>FY 2020 BUDGET</v>
      </c>
      <c r="V408" s="90" t="s">
        <v>1110</v>
      </c>
      <c r="W408" s="55" t="s">
        <v>1111</v>
      </c>
      <c r="X408" s="1"/>
    </row>
    <row r="409" spans="1:24" x14ac:dyDescent="0.25">
      <c r="A409" t="s">
        <v>7</v>
      </c>
      <c r="B409" s="212" t="s">
        <v>472</v>
      </c>
      <c r="C409" t="s">
        <v>328</v>
      </c>
      <c r="D409" s="47">
        <v>102004.13</v>
      </c>
      <c r="E409" s="47">
        <v>118000</v>
      </c>
      <c r="F409" s="47">
        <f>E409-D409</f>
        <v>15995.869999999995</v>
      </c>
      <c r="H409" s="68">
        <v>10328.52</v>
      </c>
      <c r="I409" s="68">
        <v>10823.7</v>
      </c>
      <c r="J409" s="68">
        <v>10823.7</v>
      </c>
      <c r="K409" s="68">
        <v>8825.5499999999993</v>
      </c>
      <c r="L409" s="68">
        <v>10324.16</v>
      </c>
      <c r="M409" s="68">
        <v>10823.7</v>
      </c>
      <c r="N409" s="68">
        <v>10823.7</v>
      </c>
      <c r="O409" s="68">
        <v>10823.7</v>
      </c>
      <c r="P409" s="68">
        <v>10823.7</v>
      </c>
      <c r="Q409" s="163">
        <v>10823.7</v>
      </c>
      <c r="R409" s="163">
        <v>11823.7</v>
      </c>
      <c r="S409" s="60">
        <v>10823.7</v>
      </c>
      <c r="T409" s="171">
        <f t="shared" ref="T409:T449" si="140">SUM(H409:S409)</f>
        <v>127891.52999999998</v>
      </c>
      <c r="U409" s="60">
        <f>VLOOKUP(B409,'[1]MAY 2019'!$B:$G,6,FALSE)</f>
        <v>129884.41</v>
      </c>
      <c r="V409" s="60">
        <f t="shared" ref="V409:V447" si="141">U409-T409</f>
        <v>1992.8800000000192</v>
      </c>
      <c r="W409" s="49">
        <f>T409/U409</f>
        <v>0.98465651112400621</v>
      </c>
      <c r="X409" s="1"/>
    </row>
    <row r="410" spans="1:24" x14ac:dyDescent="0.25">
      <c r="A410" t="s">
        <v>7</v>
      </c>
      <c r="B410" s="212" t="s">
        <v>473</v>
      </c>
      <c r="C410" t="s">
        <v>329</v>
      </c>
      <c r="D410" s="47">
        <v>0</v>
      </c>
      <c r="E410" s="47">
        <v>0</v>
      </c>
      <c r="F410" s="47">
        <f t="shared" ref="F410:F449" si="142">E410-D410</f>
        <v>0</v>
      </c>
      <c r="H410" s="68">
        <v>0</v>
      </c>
      <c r="I410" s="68">
        <v>0</v>
      </c>
      <c r="J410" s="68">
        <v>0</v>
      </c>
      <c r="K410" s="68">
        <v>0</v>
      </c>
      <c r="L410" s="68">
        <v>499.54</v>
      </c>
      <c r="M410" s="68">
        <v>0</v>
      </c>
      <c r="N410" s="68">
        <v>0</v>
      </c>
      <c r="O410" s="68">
        <v>0</v>
      </c>
      <c r="P410" s="68">
        <v>0</v>
      </c>
      <c r="Q410" s="163">
        <v>0</v>
      </c>
      <c r="R410" s="163">
        <v>0</v>
      </c>
      <c r="S410" s="60">
        <v>0</v>
      </c>
      <c r="T410" s="171">
        <f t="shared" si="140"/>
        <v>499.54</v>
      </c>
      <c r="U410" s="60">
        <v>0</v>
      </c>
      <c r="V410" s="60">
        <f t="shared" si="141"/>
        <v>-499.54</v>
      </c>
      <c r="W410" s="49">
        <v>0</v>
      </c>
      <c r="X410" s="1"/>
    </row>
    <row r="411" spans="1:24" x14ac:dyDescent="0.25">
      <c r="A411" t="s">
        <v>7</v>
      </c>
      <c r="B411" s="212" t="s">
        <v>474</v>
      </c>
      <c r="C411" t="s">
        <v>331</v>
      </c>
      <c r="D411" s="47">
        <v>4538.28</v>
      </c>
      <c r="E411" s="47">
        <v>0</v>
      </c>
      <c r="F411" s="47">
        <f t="shared" si="142"/>
        <v>-4538.28</v>
      </c>
      <c r="H411" s="68">
        <v>0</v>
      </c>
      <c r="I411" s="68">
        <v>0</v>
      </c>
      <c r="J411" s="68">
        <v>0</v>
      </c>
      <c r="K411" s="68">
        <v>1998.14</v>
      </c>
      <c r="L411" s="68">
        <v>0</v>
      </c>
      <c r="M411" s="68">
        <v>0</v>
      </c>
      <c r="N411" s="68">
        <v>0</v>
      </c>
      <c r="O411" s="68">
        <v>0</v>
      </c>
      <c r="P411" s="68">
        <v>0</v>
      </c>
      <c r="Q411" s="163">
        <v>0</v>
      </c>
      <c r="R411" s="163">
        <v>0</v>
      </c>
      <c r="S411" s="60">
        <v>0</v>
      </c>
      <c r="T411" s="171">
        <f t="shared" si="140"/>
        <v>1998.14</v>
      </c>
      <c r="U411" s="60">
        <v>0</v>
      </c>
      <c r="V411" s="60">
        <f t="shared" si="141"/>
        <v>-1998.14</v>
      </c>
      <c r="W411" s="49">
        <v>0</v>
      </c>
      <c r="X411" s="1"/>
    </row>
    <row r="412" spans="1:24" x14ac:dyDescent="0.25">
      <c r="A412" t="s">
        <v>7</v>
      </c>
      <c r="B412" s="212" t="s">
        <v>475</v>
      </c>
      <c r="C412" t="s">
        <v>332</v>
      </c>
      <c r="D412" s="47">
        <v>2500.39</v>
      </c>
      <c r="E412" s="47">
        <v>0</v>
      </c>
      <c r="F412" s="47">
        <f t="shared" si="142"/>
        <v>-2500.39</v>
      </c>
      <c r="H412" s="60">
        <v>0</v>
      </c>
      <c r="I412" s="60">
        <v>0</v>
      </c>
      <c r="J412" s="60">
        <v>0</v>
      </c>
      <c r="K412" s="60">
        <v>0</v>
      </c>
      <c r="L412" s="60">
        <v>0</v>
      </c>
      <c r="M412" s="60">
        <v>0</v>
      </c>
      <c r="N412" s="60">
        <v>0</v>
      </c>
      <c r="O412" s="60">
        <v>0</v>
      </c>
      <c r="P412" s="60">
        <v>0</v>
      </c>
      <c r="Q412" s="159">
        <v>0</v>
      </c>
      <c r="R412" s="163">
        <v>0</v>
      </c>
      <c r="S412" s="60">
        <v>0</v>
      </c>
      <c r="T412" s="47">
        <f t="shared" si="140"/>
        <v>0</v>
      </c>
      <c r="U412" s="60">
        <v>0</v>
      </c>
      <c r="V412" s="60">
        <f t="shared" si="141"/>
        <v>0</v>
      </c>
      <c r="W412" s="49">
        <v>0</v>
      </c>
      <c r="X412" s="1"/>
    </row>
    <row r="413" spans="1:24" x14ac:dyDescent="0.25">
      <c r="A413" t="s">
        <v>7</v>
      </c>
      <c r="B413" s="212" t="s">
        <v>479</v>
      </c>
      <c r="C413" t="s">
        <v>335</v>
      </c>
      <c r="D413" s="47">
        <v>103772.35</v>
      </c>
      <c r="E413" s="47">
        <v>107493</v>
      </c>
      <c r="F413" s="47">
        <f t="shared" si="142"/>
        <v>3720.6499999999942</v>
      </c>
      <c r="H413" s="60">
        <v>8840.18</v>
      </c>
      <c r="I413" s="60">
        <v>7645.57</v>
      </c>
      <c r="J413" s="60">
        <v>7645.57</v>
      </c>
      <c r="K413" s="60">
        <v>9939.1200000000008</v>
      </c>
      <c r="L413" s="60">
        <v>9939.1200000000008</v>
      </c>
      <c r="M413" s="60">
        <v>8562.99</v>
      </c>
      <c r="N413" s="60">
        <v>9480.41</v>
      </c>
      <c r="O413" s="60">
        <v>9480.41</v>
      </c>
      <c r="P413" s="60">
        <f>9480.41-2752.27</f>
        <v>6728.1399999999994</v>
      </c>
      <c r="Q413" s="159">
        <v>8104.28</v>
      </c>
      <c r="R413" s="163">
        <v>10021.700000000001</v>
      </c>
      <c r="S413" s="60">
        <v>9480.41</v>
      </c>
      <c r="T413" s="47">
        <f t="shared" si="140"/>
        <v>105867.90000000001</v>
      </c>
      <c r="U413" s="60">
        <f>VLOOKUP(B413,'[1]MAY 2019'!$B:$G,6,FALSE)</f>
        <v>119269.43</v>
      </c>
      <c r="V413" s="60">
        <f t="shared" si="141"/>
        <v>13401.529999999984</v>
      </c>
      <c r="W413" s="49">
        <f>T413/U413</f>
        <v>0.88763650501222324</v>
      </c>
      <c r="X413" s="1"/>
    </row>
    <row r="414" spans="1:24" x14ac:dyDescent="0.25">
      <c r="A414" t="s">
        <v>7</v>
      </c>
      <c r="B414" s="212" t="s">
        <v>480</v>
      </c>
      <c r="C414" t="s">
        <v>336</v>
      </c>
      <c r="D414" s="47">
        <v>826.84</v>
      </c>
      <c r="E414" s="47">
        <v>0</v>
      </c>
      <c r="F414" s="47">
        <f t="shared" si="142"/>
        <v>-826.84</v>
      </c>
      <c r="H414" s="60">
        <v>917.42</v>
      </c>
      <c r="I414" s="60">
        <v>0</v>
      </c>
      <c r="J414" s="60">
        <v>0</v>
      </c>
      <c r="K414" s="60">
        <v>0</v>
      </c>
      <c r="L414" s="60">
        <v>0</v>
      </c>
      <c r="M414" s="60">
        <v>0</v>
      </c>
      <c r="N414" s="60">
        <v>0</v>
      </c>
      <c r="O414" s="60">
        <v>0</v>
      </c>
      <c r="P414" s="60">
        <v>0</v>
      </c>
      <c r="Q414" s="159">
        <v>0</v>
      </c>
      <c r="R414" s="163">
        <v>917.42</v>
      </c>
      <c r="S414" s="60">
        <v>0</v>
      </c>
      <c r="T414" s="47">
        <f t="shared" si="140"/>
        <v>1834.84</v>
      </c>
      <c r="U414" s="60">
        <f>VLOOKUP(B414,'[1]MAY 2019'!$B:$G,6,FALSE)</f>
        <v>0</v>
      </c>
      <c r="V414" s="60">
        <f t="shared" si="141"/>
        <v>-1834.84</v>
      </c>
      <c r="W414" s="49">
        <v>0</v>
      </c>
      <c r="X414" s="1"/>
    </row>
    <row r="415" spans="1:24" x14ac:dyDescent="0.25">
      <c r="A415" t="s">
        <v>7</v>
      </c>
      <c r="B415" s="212" t="s">
        <v>481</v>
      </c>
      <c r="C415" t="s">
        <v>337</v>
      </c>
      <c r="D415" s="47">
        <v>2067.1</v>
      </c>
      <c r="E415" s="47">
        <v>0</v>
      </c>
      <c r="F415" s="47">
        <f t="shared" si="142"/>
        <v>-2067.1</v>
      </c>
      <c r="H415" s="60">
        <v>0</v>
      </c>
      <c r="I415" s="60">
        <v>2293.56</v>
      </c>
      <c r="J415" s="60">
        <v>2293.56</v>
      </c>
      <c r="K415" s="60">
        <v>0</v>
      </c>
      <c r="L415" s="60">
        <v>2752.26</v>
      </c>
      <c r="M415" s="60">
        <v>458.71</v>
      </c>
      <c r="N415" s="60">
        <v>458.71</v>
      </c>
      <c r="O415" s="60">
        <v>458.71</v>
      </c>
      <c r="P415" s="60">
        <v>458.71</v>
      </c>
      <c r="Q415" s="159">
        <v>1376.13</v>
      </c>
      <c r="R415" s="163">
        <v>0</v>
      </c>
      <c r="S415" s="60">
        <v>0</v>
      </c>
      <c r="T415" s="47">
        <f t="shared" si="140"/>
        <v>10550.349999999999</v>
      </c>
      <c r="U415" s="60">
        <v>0</v>
      </c>
      <c r="V415" s="60">
        <f t="shared" si="141"/>
        <v>-10550.349999999999</v>
      </c>
      <c r="W415" s="49">
        <v>0</v>
      </c>
      <c r="X415" s="1"/>
    </row>
    <row r="416" spans="1:24" x14ac:dyDescent="0.25">
      <c r="A416" t="s">
        <v>7</v>
      </c>
      <c r="B416" s="212" t="s">
        <v>482</v>
      </c>
      <c r="C416" t="s">
        <v>338</v>
      </c>
      <c r="D416" s="47">
        <v>826.84</v>
      </c>
      <c r="E416" s="47">
        <v>0</v>
      </c>
      <c r="F416" s="47">
        <f t="shared" si="142"/>
        <v>-826.84</v>
      </c>
      <c r="H416" s="60">
        <v>0</v>
      </c>
      <c r="I416" s="60">
        <v>0</v>
      </c>
      <c r="J416" s="60">
        <v>0</v>
      </c>
      <c r="K416" s="60">
        <v>0</v>
      </c>
      <c r="L416" s="60">
        <v>0</v>
      </c>
      <c r="M416" s="60">
        <v>917.42</v>
      </c>
      <c r="N416" s="60">
        <v>0</v>
      </c>
      <c r="O416" s="60">
        <v>0</v>
      </c>
      <c r="P416" s="60">
        <v>0</v>
      </c>
      <c r="Q416" s="159">
        <v>458.71</v>
      </c>
      <c r="R416" s="163">
        <v>0</v>
      </c>
      <c r="S416" s="60">
        <v>458.71</v>
      </c>
      <c r="T416" s="47">
        <f t="shared" si="140"/>
        <v>1834.84</v>
      </c>
      <c r="U416" s="60">
        <v>0</v>
      </c>
      <c r="V416" s="60">
        <f t="shared" si="141"/>
        <v>-1834.84</v>
      </c>
      <c r="W416" s="49">
        <v>0</v>
      </c>
      <c r="X416" s="1"/>
    </row>
    <row r="417" spans="1:24" x14ac:dyDescent="0.25">
      <c r="A417" t="s">
        <v>7</v>
      </c>
      <c r="B417" s="212" t="s">
        <v>486</v>
      </c>
      <c r="C417" t="s">
        <v>347</v>
      </c>
      <c r="D417" s="47">
        <v>134960.63</v>
      </c>
      <c r="E417" s="47">
        <v>198640</v>
      </c>
      <c r="F417" s="47">
        <f t="shared" si="142"/>
        <v>63679.369999999995</v>
      </c>
      <c r="H417" s="60">
        <v>17920.34</v>
      </c>
      <c r="I417" s="60">
        <v>18253.68</v>
      </c>
      <c r="J417" s="60">
        <v>18253.68</v>
      </c>
      <c r="K417" s="60">
        <v>18601.400000000001</v>
      </c>
      <c r="L417" s="60">
        <v>16568.79</v>
      </c>
      <c r="M417" s="60">
        <v>16352.13</v>
      </c>
      <c r="N417" s="60">
        <v>16147.57</v>
      </c>
      <c r="O417" s="60">
        <f>16147.57-2948.57</f>
        <v>13199</v>
      </c>
      <c r="P417" s="60">
        <v>16147.57</v>
      </c>
      <c r="Q417" s="159">
        <v>14041.46</v>
      </c>
      <c r="R417" s="163">
        <v>17147.57</v>
      </c>
      <c r="S417" s="60">
        <v>16990.009999999998</v>
      </c>
      <c r="T417" s="47">
        <f t="shared" si="140"/>
        <v>199623.20000000004</v>
      </c>
      <c r="U417" s="60">
        <f>VLOOKUP(B417,'[1]MAY 2019'!$B:$G,6,FALSE)</f>
        <v>219043.94</v>
      </c>
      <c r="V417" s="60">
        <f t="shared" si="141"/>
        <v>19420.739999999962</v>
      </c>
      <c r="W417" s="49">
        <f>T417/U417</f>
        <v>0.91133861087414714</v>
      </c>
      <c r="X417" s="1"/>
    </row>
    <row r="418" spans="1:24" x14ac:dyDescent="0.25">
      <c r="B418" s="212" t="s">
        <v>487</v>
      </c>
      <c r="C418" t="s">
        <v>349</v>
      </c>
      <c r="H418" s="60">
        <v>0</v>
      </c>
      <c r="I418" s="60">
        <v>0</v>
      </c>
      <c r="J418" s="60">
        <v>0</v>
      </c>
      <c r="K418" s="60">
        <v>15000</v>
      </c>
      <c r="L418" s="60">
        <v>0</v>
      </c>
      <c r="M418" s="60">
        <v>0</v>
      </c>
      <c r="N418" s="60">
        <v>0</v>
      </c>
      <c r="O418" s="60">
        <v>0</v>
      </c>
      <c r="P418" s="60">
        <v>0</v>
      </c>
      <c r="Q418" s="159">
        <v>0</v>
      </c>
      <c r="R418" s="163">
        <v>0</v>
      </c>
      <c r="S418" s="60">
        <v>1263.67</v>
      </c>
      <c r="T418" s="47">
        <f t="shared" si="140"/>
        <v>16263.67</v>
      </c>
      <c r="U418" s="60">
        <v>0</v>
      </c>
      <c r="V418" s="60">
        <f t="shared" si="141"/>
        <v>-16263.67</v>
      </c>
      <c r="W418" s="49">
        <v>0</v>
      </c>
      <c r="X418" s="1"/>
    </row>
    <row r="419" spans="1:24" x14ac:dyDescent="0.25">
      <c r="B419" s="212" t="s">
        <v>489</v>
      </c>
      <c r="C419" t="s">
        <v>1220</v>
      </c>
      <c r="D419" s="2">
        <v>2435.0300000000002</v>
      </c>
      <c r="H419" s="60">
        <v>0</v>
      </c>
      <c r="I419" s="60">
        <v>0</v>
      </c>
      <c r="J419" s="60">
        <v>0</v>
      </c>
      <c r="K419" s="60">
        <v>0</v>
      </c>
      <c r="L419" s="60">
        <v>0</v>
      </c>
      <c r="M419" s="60">
        <v>0</v>
      </c>
      <c r="N419" s="60">
        <v>0</v>
      </c>
      <c r="O419" s="60">
        <v>0</v>
      </c>
      <c r="P419" s="60">
        <v>0</v>
      </c>
      <c r="Q419" s="159">
        <v>0</v>
      </c>
      <c r="R419" s="60">
        <v>1263.67</v>
      </c>
      <c r="S419" s="60">
        <v>0</v>
      </c>
      <c r="T419" s="47">
        <f t="shared" si="140"/>
        <v>1263.67</v>
      </c>
      <c r="U419" s="60">
        <v>0</v>
      </c>
      <c r="V419" s="60">
        <f t="shared" si="141"/>
        <v>-1263.67</v>
      </c>
      <c r="W419" s="49">
        <v>0</v>
      </c>
      <c r="X419" s="1"/>
    </row>
    <row r="420" spans="1:24" x14ac:dyDescent="0.25">
      <c r="A420" t="s">
        <v>7</v>
      </c>
      <c r="B420" s="212" t="s">
        <v>488</v>
      </c>
      <c r="C420" t="s">
        <v>351</v>
      </c>
      <c r="D420" s="47">
        <v>1898.16</v>
      </c>
      <c r="E420" s="47">
        <v>0</v>
      </c>
      <c r="F420" s="47">
        <f t="shared" si="142"/>
        <v>-1898.16</v>
      </c>
      <c r="H420" s="60">
        <v>0</v>
      </c>
      <c r="I420" s="60">
        <v>0</v>
      </c>
      <c r="J420" s="60">
        <v>0</v>
      </c>
      <c r="K420" s="60">
        <v>7750.77</v>
      </c>
      <c r="L420" s="60">
        <v>1263.67</v>
      </c>
      <c r="M420" s="60">
        <v>2106.11</v>
      </c>
      <c r="N420" s="60">
        <v>2106.11</v>
      </c>
      <c r="O420" s="159">
        <v>4212.22</v>
      </c>
      <c r="P420" s="60">
        <v>2106.11</v>
      </c>
      <c r="Q420" s="159">
        <v>4212.22</v>
      </c>
      <c r="R420" s="163">
        <v>2106.11</v>
      </c>
      <c r="S420" s="60">
        <v>0</v>
      </c>
      <c r="T420" s="47">
        <f t="shared" si="140"/>
        <v>25863.320000000003</v>
      </c>
      <c r="U420" s="60">
        <v>0</v>
      </c>
      <c r="V420" s="60">
        <f t="shared" si="141"/>
        <v>-25863.320000000003</v>
      </c>
      <c r="W420" s="49">
        <v>0</v>
      </c>
      <c r="X420" s="1"/>
    </row>
    <row r="421" spans="1:24" x14ac:dyDescent="0.25">
      <c r="A421" t="s">
        <v>7</v>
      </c>
      <c r="B421" s="212" t="s">
        <v>494</v>
      </c>
      <c r="C421" t="s">
        <v>495</v>
      </c>
      <c r="D421" s="47">
        <v>452873.15</v>
      </c>
      <c r="E421" s="47">
        <v>463402</v>
      </c>
      <c r="F421" s="47">
        <f t="shared" si="142"/>
        <v>10528.849999999977</v>
      </c>
      <c r="H421" s="60">
        <v>41676.080000000002</v>
      </c>
      <c r="I421" s="60">
        <v>29067.47</v>
      </c>
      <c r="J421" s="60">
        <v>29067.47</v>
      </c>
      <c r="K421" s="60">
        <v>43968.44</v>
      </c>
      <c r="L421" s="60">
        <v>37241.040000000001</v>
      </c>
      <c r="M421" s="60">
        <v>40653.9</v>
      </c>
      <c r="N421" s="60">
        <v>38545.22</v>
      </c>
      <c r="O421" s="60">
        <f>38545.22-7047.57</f>
        <v>31497.65</v>
      </c>
      <c r="P421" s="60">
        <v>38545.22</v>
      </c>
      <c r="Q421" s="159">
        <v>39313.06</v>
      </c>
      <c r="R421" s="163">
        <v>41580.79</v>
      </c>
      <c r="S421" s="60">
        <v>32390.93</v>
      </c>
      <c r="T421" s="47">
        <f t="shared" si="140"/>
        <v>443547.26999999996</v>
      </c>
      <c r="U421" s="60">
        <f>VLOOKUP(B421,'[1]MAY 2019'!$B:$G,6,FALSE)</f>
        <v>500113.08</v>
      </c>
      <c r="V421" s="60">
        <f t="shared" si="141"/>
        <v>56565.810000000056</v>
      </c>
      <c r="W421" s="49">
        <f>T421/U421</f>
        <v>0.88689396006199228</v>
      </c>
      <c r="X421" s="1"/>
    </row>
    <row r="422" spans="1:24" x14ac:dyDescent="0.25">
      <c r="A422" t="s">
        <v>7</v>
      </c>
      <c r="B422" s="212" t="s">
        <v>496</v>
      </c>
      <c r="C422" t="s">
        <v>497</v>
      </c>
      <c r="D422" s="47">
        <v>2495.13</v>
      </c>
      <c r="E422" s="47">
        <v>0</v>
      </c>
      <c r="F422" s="47">
        <f t="shared" si="142"/>
        <v>-2495.13</v>
      </c>
      <c r="H422" s="60">
        <v>1444.01</v>
      </c>
      <c r="I422" s="60">
        <v>2879.39</v>
      </c>
      <c r="J422" s="60">
        <v>2879.39</v>
      </c>
      <c r="K422" s="60">
        <v>1160.3900000000001</v>
      </c>
      <c r="L422" s="60">
        <v>575.88</v>
      </c>
      <c r="M422" s="60">
        <v>575.88</v>
      </c>
      <c r="N422" s="60">
        <v>1148.8900000000001</v>
      </c>
      <c r="O422" s="60">
        <v>1148.8900000000001</v>
      </c>
      <c r="P422" s="60">
        <v>1148.8900000000001</v>
      </c>
      <c r="Q422" s="159">
        <v>1727.63</v>
      </c>
      <c r="R422" s="163">
        <v>-181.92</v>
      </c>
      <c r="S422" s="60">
        <v>3438.07</v>
      </c>
      <c r="T422" s="47">
        <f t="shared" si="140"/>
        <v>17945.389999999996</v>
      </c>
      <c r="U422" s="60">
        <f>VLOOKUP(B422,'[1]MAY 2019'!$B:$G,6,FALSE)</f>
        <v>0</v>
      </c>
      <c r="V422" s="60">
        <f t="shared" si="141"/>
        <v>-17945.389999999996</v>
      </c>
      <c r="W422" s="49">
        <v>0</v>
      </c>
      <c r="X422" s="1"/>
    </row>
    <row r="423" spans="1:24" x14ac:dyDescent="0.25">
      <c r="A423" t="s">
        <v>7</v>
      </c>
      <c r="B423" s="212" t="s">
        <v>498</v>
      </c>
      <c r="C423" t="s">
        <v>499</v>
      </c>
      <c r="D423" s="47">
        <v>19426.490000000002</v>
      </c>
      <c r="E423" s="47">
        <v>0</v>
      </c>
      <c r="F423" s="47">
        <f t="shared" si="142"/>
        <v>-19426.490000000002</v>
      </c>
      <c r="H423" s="60">
        <v>0</v>
      </c>
      <c r="I423" s="60">
        <v>8293.1</v>
      </c>
      <c r="J423" s="60">
        <v>8293.1</v>
      </c>
      <c r="K423" s="60">
        <v>4048.42</v>
      </c>
      <c r="L423" s="60">
        <v>2879.38</v>
      </c>
      <c r="M423" s="60">
        <v>11290.69</v>
      </c>
      <c r="N423" s="60">
        <v>1919.59</v>
      </c>
      <c r="O423" s="60">
        <v>1919.59</v>
      </c>
      <c r="P423" s="60">
        <v>1919.59</v>
      </c>
      <c r="Q423" s="159">
        <v>0</v>
      </c>
      <c r="R423" s="163">
        <v>2865.06</v>
      </c>
      <c r="S423" s="60">
        <v>5204.4799999999996</v>
      </c>
      <c r="T423" s="47">
        <f t="shared" si="140"/>
        <v>48632.999999999985</v>
      </c>
      <c r="U423" s="60">
        <v>0</v>
      </c>
      <c r="V423" s="60">
        <f t="shared" si="141"/>
        <v>-48632.999999999985</v>
      </c>
      <c r="W423" s="49">
        <v>0</v>
      </c>
      <c r="X423" s="1"/>
    </row>
    <row r="424" spans="1:24" x14ac:dyDescent="0.25">
      <c r="A424" t="s">
        <v>7</v>
      </c>
      <c r="B424" s="212" t="s">
        <v>500</v>
      </c>
      <c r="C424" t="s">
        <v>501</v>
      </c>
      <c r="D424" s="47">
        <v>8020.11</v>
      </c>
      <c r="E424" s="47">
        <v>0</v>
      </c>
      <c r="F424" s="47">
        <f t="shared" si="142"/>
        <v>-8020.11</v>
      </c>
      <c r="H424" s="60">
        <v>0</v>
      </c>
      <c r="I424" s="60">
        <v>1146.02</v>
      </c>
      <c r="J424" s="60">
        <v>1146.02</v>
      </c>
      <c r="K424" s="60">
        <v>383.92</v>
      </c>
      <c r="L424" s="60">
        <v>959.8</v>
      </c>
      <c r="M424" s="60">
        <v>383.92</v>
      </c>
      <c r="N424" s="60">
        <v>4243.26</v>
      </c>
      <c r="O424" s="60">
        <v>0</v>
      </c>
      <c r="P424" s="60">
        <v>0</v>
      </c>
      <c r="Q424" s="159">
        <v>573.01</v>
      </c>
      <c r="R424" s="163">
        <v>1919.59</v>
      </c>
      <c r="S424" s="60">
        <v>580.20000000000005</v>
      </c>
      <c r="T424" s="47">
        <f t="shared" si="140"/>
        <v>11335.740000000002</v>
      </c>
      <c r="U424" s="60">
        <v>0</v>
      </c>
      <c r="V424" s="60">
        <f t="shared" si="141"/>
        <v>-11335.740000000002</v>
      </c>
      <c r="W424" s="49">
        <v>0</v>
      </c>
      <c r="X424" s="1"/>
    </row>
    <row r="425" spans="1:24" x14ac:dyDescent="0.25">
      <c r="A425" t="s">
        <v>7</v>
      </c>
      <c r="B425" s="212" t="s">
        <v>506</v>
      </c>
      <c r="C425" t="s">
        <v>507</v>
      </c>
      <c r="D425" s="47">
        <v>87780.95</v>
      </c>
      <c r="E425" s="47">
        <v>83200</v>
      </c>
      <c r="F425" s="47">
        <f t="shared" si="142"/>
        <v>-4580.9499999999971</v>
      </c>
      <c r="H425" s="60">
        <v>0</v>
      </c>
      <c r="I425" s="60">
        <v>0</v>
      </c>
      <c r="J425" s="60">
        <v>0</v>
      </c>
      <c r="K425" s="60">
        <v>1933.98</v>
      </c>
      <c r="L425" s="60">
        <v>8380.92</v>
      </c>
      <c r="M425" s="60">
        <v>6446.94</v>
      </c>
      <c r="N425" s="60">
        <v>6060.14</v>
      </c>
      <c r="O425" s="60">
        <v>6060.14</v>
      </c>
      <c r="P425" s="60">
        <v>6060.14</v>
      </c>
      <c r="Q425" s="159">
        <v>8380.92</v>
      </c>
      <c r="R425" s="163">
        <v>8980.92</v>
      </c>
      <c r="S425" s="60">
        <v>8380.92</v>
      </c>
      <c r="T425" s="47">
        <f t="shared" si="140"/>
        <v>60685.02</v>
      </c>
      <c r="U425" s="60">
        <f>VLOOKUP(B425,'[1]MAY 2019'!$B:$G,6,FALSE)</f>
        <v>100571.14</v>
      </c>
      <c r="V425" s="60">
        <f t="shared" si="141"/>
        <v>39886.120000000003</v>
      </c>
      <c r="W425" s="49">
        <f>T425/U425</f>
        <v>0.60340391885783529</v>
      </c>
      <c r="X425" s="1"/>
    </row>
    <row r="426" spans="1:24" x14ac:dyDescent="0.25">
      <c r="A426" t="s">
        <v>7</v>
      </c>
      <c r="B426" s="212" t="s">
        <v>510</v>
      </c>
      <c r="C426" t="s">
        <v>511</v>
      </c>
      <c r="D426" s="47">
        <v>1599.94</v>
      </c>
      <c r="E426" s="47">
        <v>0</v>
      </c>
      <c r="F426" s="47">
        <f t="shared" si="142"/>
        <v>-1599.94</v>
      </c>
      <c r="H426" s="60">
        <v>0</v>
      </c>
      <c r="I426" s="60">
        <v>0</v>
      </c>
      <c r="J426" s="60">
        <v>0</v>
      </c>
      <c r="K426" s="60">
        <v>-1933.98</v>
      </c>
      <c r="L426" s="60">
        <v>0</v>
      </c>
      <c r="M426" s="60">
        <v>1933.98</v>
      </c>
      <c r="N426" s="60">
        <v>1933.98</v>
      </c>
      <c r="O426" s="60">
        <v>1933.98</v>
      </c>
      <c r="P426" s="60">
        <v>1933.98</v>
      </c>
      <c r="Q426" s="159">
        <v>0</v>
      </c>
      <c r="R426" s="163">
        <v>0</v>
      </c>
      <c r="S426" s="60">
        <v>0</v>
      </c>
      <c r="T426" s="47">
        <f t="shared" si="140"/>
        <v>5801.9400000000005</v>
      </c>
      <c r="U426" s="60">
        <v>0</v>
      </c>
      <c r="V426" s="60">
        <f t="shared" si="141"/>
        <v>-5801.9400000000005</v>
      </c>
      <c r="W426" s="49">
        <v>0</v>
      </c>
      <c r="X426" s="1"/>
    </row>
    <row r="427" spans="1:24" x14ac:dyDescent="0.25">
      <c r="B427" s="212" t="s">
        <v>512</v>
      </c>
      <c r="C427" t="s">
        <v>513</v>
      </c>
      <c r="D427" s="47">
        <v>0</v>
      </c>
      <c r="E427" s="47">
        <v>0</v>
      </c>
      <c r="F427" s="47">
        <f t="shared" si="142"/>
        <v>0</v>
      </c>
      <c r="H427" s="60">
        <v>0</v>
      </c>
      <c r="I427" s="60">
        <v>0</v>
      </c>
      <c r="J427" s="60">
        <v>0</v>
      </c>
      <c r="K427" s="60">
        <v>0</v>
      </c>
      <c r="L427" s="60">
        <v>0</v>
      </c>
      <c r="M427" s="60">
        <v>-0.01</v>
      </c>
      <c r="N427" s="60">
        <v>386.8</v>
      </c>
      <c r="O427" s="60">
        <v>386.8</v>
      </c>
      <c r="P427" s="60">
        <v>386.8</v>
      </c>
      <c r="Q427" s="159">
        <v>0</v>
      </c>
      <c r="R427" s="163">
        <v>0</v>
      </c>
      <c r="S427" s="60">
        <v>0</v>
      </c>
      <c r="T427" s="47">
        <f t="shared" si="140"/>
        <v>1160.3900000000001</v>
      </c>
      <c r="U427" s="60">
        <v>0</v>
      </c>
      <c r="V427" s="60">
        <f t="shared" si="141"/>
        <v>-1160.3900000000001</v>
      </c>
      <c r="W427" s="49">
        <v>0</v>
      </c>
      <c r="X427" s="1"/>
    </row>
    <row r="428" spans="1:24" x14ac:dyDescent="0.25">
      <c r="A428" t="s">
        <v>7</v>
      </c>
      <c r="B428" s="212" t="s">
        <v>516</v>
      </c>
      <c r="C428" t="s">
        <v>517</v>
      </c>
      <c r="D428" s="47">
        <v>1667047.35</v>
      </c>
      <c r="E428" s="47">
        <v>1635239.38</v>
      </c>
      <c r="F428" s="47">
        <f t="shared" si="142"/>
        <v>-31807.970000000205</v>
      </c>
      <c r="H428" s="60">
        <v>124604.4</v>
      </c>
      <c r="I428" s="60">
        <v>130123.46</v>
      </c>
      <c r="J428" s="60">
        <v>130123.46</v>
      </c>
      <c r="K428" s="60">
        <v>118280.22</v>
      </c>
      <c r="L428" s="60">
        <v>127453.45</v>
      </c>
      <c r="M428" s="60">
        <v>135210.54999999999</v>
      </c>
      <c r="N428" s="60">
        <v>127467.25</v>
      </c>
      <c r="O428" s="60">
        <v>127467.25</v>
      </c>
      <c r="P428" s="60">
        <f>127467.25-7017.11</f>
        <v>120450.14</v>
      </c>
      <c r="Q428" s="159">
        <v>140761.18</v>
      </c>
      <c r="R428" s="163">
        <v>150412.5</v>
      </c>
      <c r="S428" s="60">
        <v>140847.34</v>
      </c>
      <c r="T428" s="47">
        <f t="shared" si="140"/>
        <v>1573201.2</v>
      </c>
      <c r="U428" s="60">
        <f>VLOOKUP(B428,'[1]MAY 2019'!$B:$G,6,FALSE)</f>
        <v>1779985.62</v>
      </c>
      <c r="V428" s="60">
        <f t="shared" si="141"/>
        <v>206784.42000000016</v>
      </c>
      <c r="W428" s="49">
        <f>T428/U428</f>
        <v>0.8838280390152814</v>
      </c>
      <c r="X428" s="1"/>
    </row>
    <row r="429" spans="1:24" x14ac:dyDescent="0.25">
      <c r="A429" t="s">
        <v>7</v>
      </c>
      <c r="B429" s="212" t="s">
        <v>518</v>
      </c>
      <c r="C429" t="s">
        <v>519</v>
      </c>
      <c r="D429" s="47">
        <v>13782.43</v>
      </c>
      <c r="E429" s="47">
        <v>0</v>
      </c>
      <c r="F429" s="47">
        <f t="shared" si="142"/>
        <v>-13782.43</v>
      </c>
      <c r="H429" s="60">
        <v>3945.79</v>
      </c>
      <c r="I429" s="60">
        <v>1858.81</v>
      </c>
      <c r="J429" s="60">
        <v>1858.81</v>
      </c>
      <c r="K429" s="60">
        <v>4597.9799999999996</v>
      </c>
      <c r="L429" s="60">
        <v>506.94</v>
      </c>
      <c r="M429" s="60">
        <v>1183.76</v>
      </c>
      <c r="N429" s="60">
        <v>506.94</v>
      </c>
      <c r="O429" s="60">
        <v>506.94</v>
      </c>
      <c r="P429" s="60">
        <f>506.94+6948.91</f>
        <v>7455.8499999999995</v>
      </c>
      <c r="Q429" s="159">
        <v>2196.81</v>
      </c>
      <c r="R429" s="163">
        <v>1861.34</v>
      </c>
      <c r="S429" s="60">
        <v>2031.58</v>
      </c>
      <c r="T429" s="47">
        <f t="shared" si="140"/>
        <v>28511.550000000003</v>
      </c>
      <c r="U429" s="60">
        <f>VLOOKUP(B429,'[1]MAY 2019'!$B:$G,6,FALSE)</f>
        <v>0</v>
      </c>
      <c r="V429" s="60">
        <f t="shared" si="141"/>
        <v>-28511.550000000003</v>
      </c>
      <c r="W429" s="49">
        <v>0</v>
      </c>
      <c r="X429" s="1"/>
    </row>
    <row r="430" spans="1:24" x14ac:dyDescent="0.25">
      <c r="A430" t="s">
        <v>7</v>
      </c>
      <c r="B430" s="212" t="s">
        <v>520</v>
      </c>
      <c r="C430" t="s">
        <v>521</v>
      </c>
      <c r="D430" s="47">
        <v>51370.83</v>
      </c>
      <c r="E430" s="47">
        <v>0</v>
      </c>
      <c r="F430" s="47">
        <f t="shared" si="142"/>
        <v>-51370.83</v>
      </c>
      <c r="H430" s="60">
        <v>8414.51</v>
      </c>
      <c r="I430" s="60">
        <v>9816.24</v>
      </c>
      <c r="J430" s="60">
        <v>9816.24</v>
      </c>
      <c r="K430" s="60">
        <v>12733.59</v>
      </c>
      <c r="L430" s="60">
        <v>7447.95</v>
      </c>
      <c r="M430" s="60">
        <v>4588.26</v>
      </c>
      <c r="N430" s="60">
        <v>5478.75</v>
      </c>
      <c r="O430" s="60">
        <v>5478.75</v>
      </c>
      <c r="P430" s="60">
        <f>5478.75+6487.93</f>
        <v>11966.68</v>
      </c>
      <c r="Q430" s="159">
        <v>2027.78</v>
      </c>
      <c r="R430" s="163">
        <v>1013.93</v>
      </c>
      <c r="S430" s="60">
        <v>4667.55</v>
      </c>
      <c r="T430" s="47">
        <f t="shared" si="140"/>
        <v>83450.23</v>
      </c>
      <c r="U430" s="60">
        <f>VLOOKUP(B430,'[1]MAY 2019'!$B:$G,6,FALSE)</f>
        <v>0</v>
      </c>
      <c r="V430" s="60">
        <f t="shared" si="141"/>
        <v>-83450.23</v>
      </c>
      <c r="W430" s="49">
        <v>0</v>
      </c>
      <c r="X430" s="1"/>
    </row>
    <row r="431" spans="1:24" x14ac:dyDescent="0.25">
      <c r="A431" t="s">
        <v>7</v>
      </c>
      <c r="B431" s="212" t="s">
        <v>522</v>
      </c>
      <c r="C431" t="s">
        <v>523</v>
      </c>
      <c r="D431" s="47">
        <v>10369.27</v>
      </c>
      <c r="E431" s="47">
        <v>0</v>
      </c>
      <c r="F431" s="47">
        <f t="shared" si="142"/>
        <v>-10369.27</v>
      </c>
      <c r="H431" s="60">
        <v>4935.58</v>
      </c>
      <c r="I431" s="60">
        <v>990.12</v>
      </c>
      <c r="J431" s="60">
        <v>990.12</v>
      </c>
      <c r="K431" s="60">
        <v>2030.32</v>
      </c>
      <c r="L431" s="60">
        <v>3121.82</v>
      </c>
      <c r="M431" s="60">
        <v>1520.89</v>
      </c>
      <c r="N431" s="60">
        <v>7775.6</v>
      </c>
      <c r="O431" s="60">
        <v>7775.6</v>
      </c>
      <c r="P431" s="60">
        <f>7775.6-3859.55</f>
        <v>3916.05</v>
      </c>
      <c r="Q431" s="159">
        <v>1860.05</v>
      </c>
      <c r="R431" s="163">
        <v>2378.25</v>
      </c>
      <c r="S431" s="60">
        <v>508.21</v>
      </c>
      <c r="T431" s="47">
        <f t="shared" si="140"/>
        <v>37802.61</v>
      </c>
      <c r="U431" s="60">
        <f>VLOOKUP(B431,'[1]MAY 2019'!$B:$G,6,FALSE)</f>
        <v>0</v>
      </c>
      <c r="V431" s="60">
        <f t="shared" si="141"/>
        <v>-37802.61</v>
      </c>
      <c r="W431" s="49">
        <v>0</v>
      </c>
      <c r="X431" s="1"/>
    </row>
    <row r="432" spans="1:24" x14ac:dyDescent="0.25">
      <c r="A432" t="s">
        <v>7</v>
      </c>
      <c r="B432" s="212" t="s">
        <v>524</v>
      </c>
      <c r="C432" t="s">
        <v>525</v>
      </c>
      <c r="D432" s="47">
        <v>22731.35</v>
      </c>
      <c r="E432" s="47">
        <v>0</v>
      </c>
      <c r="F432" s="47">
        <f t="shared" si="142"/>
        <v>-22731.35</v>
      </c>
      <c r="H432" s="60">
        <v>0</v>
      </c>
      <c r="I432" s="60">
        <v>0</v>
      </c>
      <c r="J432" s="60">
        <v>0</v>
      </c>
      <c r="K432" s="60">
        <v>0</v>
      </c>
      <c r="L432" s="60">
        <v>0</v>
      </c>
      <c r="M432" s="60">
        <v>0</v>
      </c>
      <c r="N432" s="60">
        <v>0</v>
      </c>
      <c r="O432" s="60">
        <v>0</v>
      </c>
      <c r="P432" s="60">
        <v>0</v>
      </c>
      <c r="Q432" s="159">
        <v>0</v>
      </c>
      <c r="R432" s="163">
        <v>0</v>
      </c>
      <c r="S432" s="60">
        <v>0</v>
      </c>
      <c r="T432" s="47">
        <f t="shared" si="140"/>
        <v>0</v>
      </c>
      <c r="U432" s="60">
        <v>0</v>
      </c>
      <c r="V432" s="60">
        <f t="shared" si="141"/>
        <v>0</v>
      </c>
      <c r="W432" s="49">
        <v>0</v>
      </c>
      <c r="X432" s="1"/>
    </row>
    <row r="433" spans="1:24" x14ac:dyDescent="0.25">
      <c r="A433" t="s">
        <v>7</v>
      </c>
      <c r="B433" s="212" t="s">
        <v>526</v>
      </c>
      <c r="C433" t="s">
        <v>527</v>
      </c>
      <c r="D433" s="47">
        <v>289138.59000000003</v>
      </c>
      <c r="E433" s="47">
        <v>296345</v>
      </c>
      <c r="F433" s="47">
        <f t="shared" si="142"/>
        <v>7206.4099999999744</v>
      </c>
      <c r="H433" s="60">
        <v>33458.660000000003</v>
      </c>
      <c r="I433" s="60">
        <v>29683.64</v>
      </c>
      <c r="J433" s="60">
        <v>29683.64</v>
      </c>
      <c r="K433" s="60">
        <v>30174.11</v>
      </c>
      <c r="L433" s="60">
        <v>20562.5</v>
      </c>
      <c r="M433" s="60">
        <v>22474.71</v>
      </c>
      <c r="N433" s="60">
        <v>21981.24</v>
      </c>
      <c r="O433" s="60">
        <v>21981.24</v>
      </c>
      <c r="P433" s="60">
        <f>21981.24-2048.27</f>
        <v>19932.97</v>
      </c>
      <c r="Q433" s="159">
        <v>23029.86</v>
      </c>
      <c r="R433" s="163">
        <v>25250.5</v>
      </c>
      <c r="S433" s="60">
        <v>24140.19</v>
      </c>
      <c r="T433" s="47">
        <f t="shared" si="140"/>
        <v>302353.25999999995</v>
      </c>
      <c r="U433" s="60">
        <f>VLOOKUP(B433,'[1]MAY 2019'!$B:$G,6,FALSE)</f>
        <v>320770.95</v>
      </c>
      <c r="V433" s="60">
        <f t="shared" si="141"/>
        <v>18417.690000000061</v>
      </c>
      <c r="W433" s="49">
        <f>T433/U433</f>
        <v>0.94258304874552989</v>
      </c>
      <c r="X433" s="1"/>
    </row>
    <row r="434" spans="1:24" x14ac:dyDescent="0.25">
      <c r="A434" t="s">
        <v>7</v>
      </c>
      <c r="B434" s="212" t="s">
        <v>528</v>
      </c>
      <c r="C434" t="s">
        <v>529</v>
      </c>
      <c r="D434" s="47">
        <v>2592.9299999999998</v>
      </c>
      <c r="E434" s="47">
        <v>0</v>
      </c>
      <c r="F434" s="47">
        <f t="shared" si="142"/>
        <v>-2592.9299999999998</v>
      </c>
      <c r="H434" s="60">
        <v>246.74</v>
      </c>
      <c r="I434" s="60">
        <v>493.48</v>
      </c>
      <c r="J434" s="60">
        <v>493.48</v>
      </c>
      <c r="K434" s="60">
        <v>740.22</v>
      </c>
      <c r="L434" s="60">
        <v>-3300.12</v>
      </c>
      <c r="M434" s="60">
        <v>215.9</v>
      </c>
      <c r="N434" s="60">
        <v>2529.0700000000002</v>
      </c>
      <c r="O434" s="60">
        <v>2529.0700000000002</v>
      </c>
      <c r="P434" s="60">
        <v>2529.0700000000002</v>
      </c>
      <c r="Q434" s="159">
        <v>2220.64</v>
      </c>
      <c r="R434" s="163">
        <v>493.48</v>
      </c>
      <c r="S434" s="60">
        <v>1357.07</v>
      </c>
      <c r="T434" s="47">
        <f t="shared" si="140"/>
        <v>10548.1</v>
      </c>
      <c r="U434" s="60">
        <f>VLOOKUP(B434,'[1]MAY 2019'!$B:$G,6,FALSE)</f>
        <v>0</v>
      </c>
      <c r="V434" s="60">
        <f t="shared" si="141"/>
        <v>-10548.1</v>
      </c>
      <c r="W434" s="49">
        <v>0</v>
      </c>
      <c r="X434" s="1"/>
    </row>
    <row r="435" spans="1:24" x14ac:dyDescent="0.25">
      <c r="A435" t="s">
        <v>7</v>
      </c>
      <c r="B435" s="212" t="s">
        <v>530</v>
      </c>
      <c r="C435" t="s">
        <v>531</v>
      </c>
      <c r="D435" s="47">
        <v>10257.68</v>
      </c>
      <c r="E435" s="47">
        <v>0</v>
      </c>
      <c r="F435" s="47">
        <f t="shared" si="142"/>
        <v>-10257.68</v>
      </c>
      <c r="H435" s="60">
        <v>1233.69</v>
      </c>
      <c r="I435" s="60">
        <v>4934.76</v>
      </c>
      <c r="J435" s="60">
        <v>4934.76</v>
      </c>
      <c r="K435" s="60">
        <v>4194.54</v>
      </c>
      <c r="L435" s="60">
        <f>5674.98+2387.53</f>
        <v>8062.51</v>
      </c>
      <c r="M435" s="60">
        <v>3701.07</v>
      </c>
      <c r="N435" s="60">
        <v>1727.17</v>
      </c>
      <c r="O435" s="60">
        <v>1727.17</v>
      </c>
      <c r="P435" s="60">
        <v>1727.17</v>
      </c>
      <c r="Q435" s="159">
        <v>1233.69</v>
      </c>
      <c r="R435" s="163">
        <v>0</v>
      </c>
      <c r="S435" s="60">
        <v>1233.69</v>
      </c>
      <c r="T435" s="47">
        <f t="shared" si="140"/>
        <v>34710.22</v>
      </c>
      <c r="U435" s="60">
        <f>VLOOKUP(B435,'[1]MAY 2019'!$B:$G,6,FALSE)</f>
        <v>0</v>
      </c>
      <c r="V435" s="60">
        <f t="shared" si="141"/>
        <v>-34710.22</v>
      </c>
      <c r="W435" s="49">
        <v>0</v>
      </c>
      <c r="X435" s="1"/>
    </row>
    <row r="436" spans="1:24" x14ac:dyDescent="0.25">
      <c r="A436" t="s">
        <v>7</v>
      </c>
      <c r="B436" s="212" t="s">
        <v>532</v>
      </c>
      <c r="C436" t="s">
        <v>533</v>
      </c>
      <c r="D436" s="47">
        <v>1139.75</v>
      </c>
      <c r="E436" s="47">
        <v>0</v>
      </c>
      <c r="F436" s="47">
        <f t="shared" si="142"/>
        <v>-1139.75</v>
      </c>
      <c r="H436" s="60">
        <v>0</v>
      </c>
      <c r="I436" s="60">
        <v>0</v>
      </c>
      <c r="J436" s="60">
        <v>0</v>
      </c>
      <c r="K436" s="60">
        <v>0</v>
      </c>
      <c r="L436" s="60">
        <f>493.48+1480.44</f>
        <v>1973.92</v>
      </c>
      <c r="M436" s="60">
        <v>586</v>
      </c>
      <c r="N436" s="60">
        <v>493.48</v>
      </c>
      <c r="O436" s="60">
        <v>493.48</v>
      </c>
      <c r="P436" s="60">
        <v>493.48</v>
      </c>
      <c r="Q436" s="159">
        <v>246.74</v>
      </c>
      <c r="R436" s="163">
        <v>986.95</v>
      </c>
      <c r="S436" s="60">
        <v>0</v>
      </c>
      <c r="T436" s="47">
        <f t="shared" si="140"/>
        <v>5274.05</v>
      </c>
      <c r="U436" s="60">
        <v>0</v>
      </c>
      <c r="V436" s="60">
        <f t="shared" si="141"/>
        <v>-5274.05</v>
      </c>
      <c r="W436" s="49">
        <v>0</v>
      </c>
      <c r="X436" s="1"/>
    </row>
    <row r="437" spans="1:24" x14ac:dyDescent="0.25">
      <c r="A437" t="s">
        <v>7</v>
      </c>
      <c r="B437" s="212" t="s">
        <v>534</v>
      </c>
      <c r="C437" t="s">
        <v>535</v>
      </c>
      <c r="D437" s="47">
        <v>0</v>
      </c>
      <c r="E437" s="47">
        <v>300</v>
      </c>
      <c r="F437" s="47">
        <f t="shared" si="142"/>
        <v>300</v>
      </c>
      <c r="H437" s="60">
        <v>0</v>
      </c>
      <c r="I437" s="60">
        <v>0</v>
      </c>
      <c r="J437" s="60">
        <v>0</v>
      </c>
      <c r="K437" s="60">
        <v>0</v>
      </c>
      <c r="L437" s="60">
        <v>0</v>
      </c>
      <c r="M437" s="60">
        <v>0</v>
      </c>
      <c r="N437" s="60">
        <v>0</v>
      </c>
      <c r="O437" s="60">
        <v>0</v>
      </c>
      <c r="P437" s="60">
        <v>0</v>
      </c>
      <c r="Q437" s="159">
        <v>0</v>
      </c>
      <c r="R437" s="163">
        <v>0</v>
      </c>
      <c r="S437" s="60">
        <v>0</v>
      </c>
      <c r="T437" s="47">
        <f t="shared" si="140"/>
        <v>0</v>
      </c>
      <c r="U437" s="60">
        <v>0</v>
      </c>
      <c r="V437" s="60">
        <f t="shared" si="141"/>
        <v>0</v>
      </c>
      <c r="W437" s="49">
        <v>0</v>
      </c>
      <c r="X437" s="1"/>
    </row>
    <row r="438" spans="1:24" x14ac:dyDescent="0.25">
      <c r="B438" s="212" t="s">
        <v>536</v>
      </c>
      <c r="C438" t="s">
        <v>264</v>
      </c>
      <c r="D438" s="47">
        <v>0</v>
      </c>
      <c r="E438" s="47">
        <v>0</v>
      </c>
      <c r="F438" s="47">
        <f t="shared" si="142"/>
        <v>0</v>
      </c>
      <c r="H438" s="60">
        <v>0</v>
      </c>
      <c r="I438" s="60">
        <v>2500</v>
      </c>
      <c r="J438" s="60">
        <v>2500</v>
      </c>
      <c r="K438" s="60">
        <v>0</v>
      </c>
      <c r="L438" s="60">
        <v>1750</v>
      </c>
      <c r="M438" s="60">
        <v>-2500</v>
      </c>
      <c r="N438" s="60">
        <v>0</v>
      </c>
      <c r="O438" s="60">
        <v>0</v>
      </c>
      <c r="P438" s="60">
        <v>0</v>
      </c>
      <c r="Q438" s="159">
        <v>1750</v>
      </c>
      <c r="R438" s="163">
        <v>0</v>
      </c>
      <c r="S438" s="60">
        <v>0</v>
      </c>
      <c r="T438" s="47">
        <f t="shared" si="140"/>
        <v>6000</v>
      </c>
      <c r="U438" s="60">
        <f>VLOOKUP(B438,'[1]MAY 2019'!$B:$G,6,FALSE)</f>
        <v>8000</v>
      </c>
      <c r="V438" s="60">
        <f t="shared" si="141"/>
        <v>2000</v>
      </c>
      <c r="W438" s="49">
        <f>T438/U438</f>
        <v>0.75</v>
      </c>
      <c r="X438" s="1"/>
    </row>
    <row r="439" spans="1:24" x14ac:dyDescent="0.25">
      <c r="A439" t="s">
        <v>7</v>
      </c>
      <c r="B439" s="212" t="s">
        <v>537</v>
      </c>
      <c r="C439" t="s">
        <v>355</v>
      </c>
      <c r="D439" s="47">
        <v>0</v>
      </c>
      <c r="E439" s="47">
        <v>125530</v>
      </c>
      <c r="F439" s="47">
        <f t="shared" si="142"/>
        <v>125530</v>
      </c>
      <c r="H439" s="60">
        <v>0</v>
      </c>
      <c r="I439" s="60">
        <v>0</v>
      </c>
      <c r="J439" s="60">
        <v>0</v>
      </c>
      <c r="K439" s="60">
        <v>0</v>
      </c>
      <c r="L439" s="60">
        <v>0</v>
      </c>
      <c r="M439" s="60">
        <v>0</v>
      </c>
      <c r="N439" s="60">
        <v>0</v>
      </c>
      <c r="O439" s="60">
        <v>106546.79</v>
      </c>
      <c r="P439" s="60">
        <v>0</v>
      </c>
      <c r="Q439" s="159">
        <v>0</v>
      </c>
      <c r="R439" s="163">
        <v>0</v>
      </c>
      <c r="S439" s="60">
        <v>0</v>
      </c>
      <c r="T439" s="47">
        <f t="shared" si="140"/>
        <v>106546.79</v>
      </c>
      <c r="U439" s="60">
        <f>VLOOKUP(B439,'[1]MAY 2019'!$B:$G,6,FALSE)</f>
        <v>150000</v>
      </c>
      <c r="V439" s="60">
        <f t="shared" si="141"/>
        <v>43453.210000000006</v>
      </c>
      <c r="W439" s="49">
        <f>T439/U439</f>
        <v>0.71031193333333331</v>
      </c>
      <c r="X439" s="1"/>
    </row>
    <row r="440" spans="1:24" x14ac:dyDescent="0.25">
      <c r="A440" t="s">
        <v>7</v>
      </c>
      <c r="B440" s="212" t="s">
        <v>540</v>
      </c>
      <c r="C440" t="s">
        <v>193</v>
      </c>
      <c r="D440" s="47">
        <v>238690.74</v>
      </c>
      <c r="E440" s="47">
        <v>200000</v>
      </c>
      <c r="F440" s="47">
        <f t="shared" si="142"/>
        <v>-38690.739999999991</v>
      </c>
      <c r="H440" s="60">
        <v>14856.66</v>
      </c>
      <c r="I440" s="60">
        <v>12051.68</v>
      </c>
      <c r="J440" s="60">
        <v>12051.68</v>
      </c>
      <c r="K440" s="60">
        <v>18828.77</v>
      </c>
      <c r="L440" s="60">
        <v>14937.76</v>
      </c>
      <c r="M440" s="60">
        <v>12011.34</v>
      </c>
      <c r="N440" s="60">
        <v>727.47</v>
      </c>
      <c r="O440" s="60">
        <v>39933.629999999997</v>
      </c>
      <c r="P440" s="60">
        <v>39933.629999999997</v>
      </c>
      <c r="Q440" s="159">
        <v>9640.1</v>
      </c>
      <c r="R440" s="163">
        <v>11224.86</v>
      </c>
      <c r="S440" s="60">
        <v>5712.18</v>
      </c>
      <c r="T440" s="47">
        <f t="shared" si="140"/>
        <v>191909.76000000001</v>
      </c>
      <c r="U440" s="60">
        <f>VLOOKUP(B440,'[1]MAY 2019'!$B:$G,6,FALSE)</f>
        <v>200000</v>
      </c>
      <c r="V440" s="60">
        <f t="shared" si="141"/>
        <v>8090.2399999999907</v>
      </c>
      <c r="W440" s="49">
        <f>T440/U440</f>
        <v>0.95954880000000009</v>
      </c>
      <c r="X440" s="1"/>
    </row>
    <row r="441" spans="1:24" x14ac:dyDescent="0.25">
      <c r="B441" s="212" t="s">
        <v>543</v>
      </c>
      <c r="C441" t="s">
        <v>544</v>
      </c>
      <c r="H441" s="60">
        <v>0</v>
      </c>
      <c r="I441" s="60">
        <v>2459.0699999999997</v>
      </c>
      <c r="J441" s="60">
        <v>0</v>
      </c>
      <c r="K441" s="60">
        <v>1267.4100000000001</v>
      </c>
      <c r="L441" s="60">
        <v>0</v>
      </c>
      <c r="M441" s="60">
        <v>0</v>
      </c>
      <c r="N441" s="60">
        <v>0</v>
      </c>
      <c r="O441" s="60">
        <v>0</v>
      </c>
      <c r="P441" s="60">
        <v>0</v>
      </c>
      <c r="Q441" s="159">
        <v>0</v>
      </c>
      <c r="R441" s="163">
        <v>0</v>
      </c>
      <c r="S441" s="60">
        <v>0</v>
      </c>
      <c r="T441" s="47">
        <f t="shared" si="140"/>
        <v>3726.4799999999996</v>
      </c>
      <c r="U441" s="60">
        <v>0</v>
      </c>
      <c r="V441" s="60">
        <f t="shared" si="141"/>
        <v>-3726.4799999999996</v>
      </c>
      <c r="W441" s="49">
        <v>0</v>
      </c>
      <c r="X441" s="1"/>
    </row>
    <row r="442" spans="1:24" x14ac:dyDescent="0.25">
      <c r="A442" t="s">
        <v>7</v>
      </c>
      <c r="B442" s="212" t="s">
        <v>545</v>
      </c>
      <c r="C442" t="s">
        <v>546</v>
      </c>
      <c r="D442" s="47">
        <v>0</v>
      </c>
      <c r="E442" s="47">
        <v>7771</v>
      </c>
      <c r="F442" s="47">
        <f t="shared" si="142"/>
        <v>7771</v>
      </c>
      <c r="H442" s="60">
        <v>0</v>
      </c>
      <c r="I442" s="60">
        <v>0</v>
      </c>
      <c r="J442" s="60">
        <v>0</v>
      </c>
      <c r="K442" s="60">
        <v>0</v>
      </c>
      <c r="L442" s="60">
        <v>0</v>
      </c>
      <c r="M442" s="60">
        <v>0</v>
      </c>
      <c r="N442" s="68">
        <v>0</v>
      </c>
      <c r="O442" s="68">
        <v>0</v>
      </c>
      <c r="P442" s="68">
        <v>0</v>
      </c>
      <c r="Q442" s="159">
        <v>0</v>
      </c>
      <c r="R442" s="163">
        <v>0</v>
      </c>
      <c r="S442" s="60">
        <v>0</v>
      </c>
      <c r="T442" s="47">
        <f t="shared" si="140"/>
        <v>0</v>
      </c>
      <c r="U442" s="60">
        <f>VLOOKUP(B442,'[1]MAY 2019'!$B:$G,6,FALSE)</f>
        <v>8000</v>
      </c>
      <c r="V442" s="60">
        <f t="shared" si="141"/>
        <v>8000</v>
      </c>
      <c r="W442" s="49">
        <f>T442/U442</f>
        <v>0</v>
      </c>
      <c r="X442" s="1"/>
    </row>
    <row r="443" spans="1:24" x14ac:dyDescent="0.25">
      <c r="A443" t="s">
        <v>7</v>
      </c>
      <c r="B443" s="212" t="s">
        <v>549</v>
      </c>
      <c r="C443" t="s">
        <v>550</v>
      </c>
      <c r="D443" s="47">
        <v>11264.19</v>
      </c>
      <c r="E443" s="47">
        <v>24153</v>
      </c>
      <c r="F443" s="47">
        <f t="shared" si="142"/>
        <v>12888.81</v>
      </c>
      <c r="H443" s="60">
        <v>1782.96</v>
      </c>
      <c r="I443" s="60">
        <v>209.9</v>
      </c>
      <c r="J443" s="60">
        <v>209.9</v>
      </c>
      <c r="K443" s="60">
        <v>920.86</v>
      </c>
      <c r="L443" s="60">
        <v>1944.96</v>
      </c>
      <c r="M443" s="60">
        <v>1944.96</v>
      </c>
      <c r="N443" s="68">
        <v>2041.44</v>
      </c>
      <c r="O443" s="68">
        <f>2041.44-402.86</f>
        <v>1638.58</v>
      </c>
      <c r="P443" s="68">
        <v>2041.44</v>
      </c>
      <c r="Q443" s="159">
        <v>1977.12</v>
      </c>
      <c r="R443" s="163">
        <v>1944.96</v>
      </c>
      <c r="S443" s="60">
        <v>0</v>
      </c>
      <c r="T443" s="47">
        <f t="shared" si="140"/>
        <v>16657.079999999998</v>
      </c>
      <c r="U443" s="60">
        <f>VLOOKUP(B443,'[1]MAY 2019'!$B:$G,6,FALSE)</f>
        <v>25000</v>
      </c>
      <c r="V443" s="60">
        <f t="shared" si="141"/>
        <v>8342.9200000000019</v>
      </c>
      <c r="W443" s="49">
        <f>T443/U443</f>
        <v>0.66628319999999996</v>
      </c>
      <c r="X443" s="1"/>
    </row>
    <row r="444" spans="1:24" x14ac:dyDescent="0.25">
      <c r="B444" s="212" t="s">
        <v>551</v>
      </c>
      <c r="C444" t="s">
        <v>552</v>
      </c>
      <c r="D444" s="47">
        <v>0</v>
      </c>
      <c r="E444" s="47">
        <v>0</v>
      </c>
      <c r="F444" s="47">
        <f t="shared" si="142"/>
        <v>0</v>
      </c>
      <c r="H444" s="60">
        <v>0</v>
      </c>
      <c r="I444" s="60">
        <v>0</v>
      </c>
      <c r="J444" s="60">
        <v>0</v>
      </c>
      <c r="K444" s="60">
        <v>0</v>
      </c>
      <c r="L444" s="60">
        <v>0</v>
      </c>
      <c r="M444" s="60">
        <v>0</v>
      </c>
      <c r="N444" s="68">
        <v>0</v>
      </c>
      <c r="O444" s="68">
        <v>0</v>
      </c>
      <c r="P444" s="68">
        <v>0</v>
      </c>
      <c r="Q444" s="159">
        <v>0</v>
      </c>
      <c r="R444" s="163">
        <v>0</v>
      </c>
      <c r="S444" s="60">
        <v>0</v>
      </c>
      <c r="T444" s="47">
        <f t="shared" si="140"/>
        <v>0</v>
      </c>
      <c r="U444" s="60">
        <v>0</v>
      </c>
      <c r="V444" s="60">
        <f t="shared" si="141"/>
        <v>0</v>
      </c>
      <c r="W444" s="49">
        <v>0</v>
      </c>
      <c r="X444" s="1"/>
    </row>
    <row r="445" spans="1:24" x14ac:dyDescent="0.25">
      <c r="A445" t="s">
        <v>7</v>
      </c>
      <c r="B445" s="212" t="s">
        <v>555</v>
      </c>
      <c r="C445" t="s">
        <v>556</v>
      </c>
      <c r="D445" s="47">
        <v>1373333.6</v>
      </c>
      <c r="E445" s="47">
        <v>1022068.05</v>
      </c>
      <c r="F445" s="47">
        <f t="shared" si="142"/>
        <v>-351265.55000000005</v>
      </c>
      <c r="H445" s="60">
        <v>0</v>
      </c>
      <c r="I445" s="60">
        <v>0</v>
      </c>
      <c r="J445" s="60">
        <v>0</v>
      </c>
      <c r="K445" s="60">
        <v>0</v>
      </c>
      <c r="L445" s="60">
        <v>0</v>
      </c>
      <c r="M445" s="60">
        <v>29813.88</v>
      </c>
      <c r="N445" s="68">
        <v>0</v>
      </c>
      <c r="O445" s="68">
        <v>0</v>
      </c>
      <c r="P445" s="68">
        <v>714873.38</v>
      </c>
      <c r="Q445" s="159">
        <v>0</v>
      </c>
      <c r="R445" s="163">
        <v>517351.92</v>
      </c>
      <c r="S445" s="60">
        <v>50000</v>
      </c>
      <c r="T445" s="47">
        <f t="shared" si="140"/>
        <v>1312039.18</v>
      </c>
      <c r="U445" s="60">
        <f>VLOOKUP(B445,'[1]MAY 2019'!$B:$G,6,FALSE)</f>
        <v>1365400</v>
      </c>
      <c r="V445" s="60">
        <f t="shared" si="141"/>
        <v>53360.820000000065</v>
      </c>
      <c r="W445" s="49">
        <f>T445/U445</f>
        <v>0.9609192764025194</v>
      </c>
      <c r="X445" s="1"/>
    </row>
    <row r="446" spans="1:24" x14ac:dyDescent="0.25">
      <c r="B446" s="212" t="s">
        <v>553</v>
      </c>
      <c r="C446" t="s">
        <v>554</v>
      </c>
      <c r="D446" s="47">
        <v>58300.01</v>
      </c>
      <c r="E446" s="47">
        <v>58300</v>
      </c>
      <c r="F446" s="47">
        <f t="shared" si="142"/>
        <v>-1.0000000002037268E-2</v>
      </c>
      <c r="H446" s="60">
        <v>0</v>
      </c>
      <c r="I446" s="60">
        <v>0</v>
      </c>
      <c r="J446" s="60">
        <v>0</v>
      </c>
      <c r="K446" s="60">
        <v>0</v>
      </c>
      <c r="L446" s="60">
        <v>0</v>
      </c>
      <c r="M446" s="60">
        <v>0</v>
      </c>
      <c r="N446" s="68">
        <v>0</v>
      </c>
      <c r="O446" s="68">
        <v>0</v>
      </c>
      <c r="P446" s="68">
        <v>0</v>
      </c>
      <c r="Q446" s="159">
        <v>0</v>
      </c>
      <c r="R446" s="163">
        <v>0</v>
      </c>
      <c r="S446" s="60">
        <v>0</v>
      </c>
      <c r="T446" s="47">
        <f t="shared" si="140"/>
        <v>0</v>
      </c>
      <c r="U446" s="60">
        <v>13000</v>
      </c>
      <c r="V446" s="60">
        <f t="shared" si="141"/>
        <v>13000</v>
      </c>
      <c r="W446" s="49">
        <v>0</v>
      </c>
      <c r="X446" s="1"/>
    </row>
    <row r="447" spans="1:24" x14ac:dyDescent="0.25">
      <c r="B447" s="212" t="s">
        <v>1274</v>
      </c>
      <c r="C447" t="s">
        <v>1275</v>
      </c>
      <c r="H447" s="60">
        <v>5011.25</v>
      </c>
      <c r="I447" s="60">
        <v>5067.01</v>
      </c>
      <c r="J447" s="60">
        <v>5067.01</v>
      </c>
      <c r="K447" s="60">
        <v>5067.01</v>
      </c>
      <c r="L447" s="60">
        <v>5067</v>
      </c>
      <c r="M447" s="60">
        <v>5067</v>
      </c>
      <c r="N447" s="60">
        <v>5067</v>
      </c>
      <c r="O447" s="60">
        <v>5067</v>
      </c>
      <c r="P447" s="60">
        <v>5067</v>
      </c>
      <c r="Q447" s="60">
        <v>5067</v>
      </c>
      <c r="R447" s="163">
        <v>5067</v>
      </c>
      <c r="S447" s="163">
        <v>5067</v>
      </c>
      <c r="T447" s="47">
        <f t="shared" si="140"/>
        <v>60748.28</v>
      </c>
      <c r="U447" s="60">
        <v>60803.99</v>
      </c>
      <c r="V447" s="60">
        <f t="shared" si="141"/>
        <v>55.709999999999127</v>
      </c>
      <c r="W447" s="49">
        <v>0</v>
      </c>
      <c r="X447" s="1"/>
    </row>
    <row r="448" spans="1:24" x14ac:dyDescent="0.25">
      <c r="B448" s="212" t="s">
        <v>541</v>
      </c>
      <c r="C448" t="s">
        <v>542</v>
      </c>
      <c r="H448" s="60">
        <v>0</v>
      </c>
      <c r="I448" s="60">
        <v>0</v>
      </c>
      <c r="J448" s="60">
        <v>0</v>
      </c>
      <c r="K448" s="60">
        <v>0</v>
      </c>
      <c r="L448" s="60">
        <v>0</v>
      </c>
      <c r="M448" s="60">
        <v>0</v>
      </c>
      <c r="N448" s="68">
        <v>0</v>
      </c>
      <c r="O448" s="68">
        <v>0</v>
      </c>
      <c r="P448" s="68">
        <v>0</v>
      </c>
      <c r="Q448" s="159">
        <v>0</v>
      </c>
      <c r="R448" s="163">
        <v>0</v>
      </c>
      <c r="S448" s="60">
        <v>0</v>
      </c>
      <c r="T448" s="47">
        <f t="shared" si="140"/>
        <v>0</v>
      </c>
      <c r="U448" s="60">
        <v>0</v>
      </c>
      <c r="V448" s="60">
        <v>0</v>
      </c>
      <c r="W448" s="49">
        <v>0</v>
      </c>
      <c r="X448" s="1"/>
    </row>
    <row r="449" spans="1:24" x14ac:dyDescent="0.25">
      <c r="A449" t="s">
        <v>7</v>
      </c>
      <c r="B449" s="212" t="s">
        <v>558</v>
      </c>
      <c r="C449" t="s">
        <v>385</v>
      </c>
      <c r="D449" s="47">
        <v>0</v>
      </c>
      <c r="E449" s="47">
        <v>0</v>
      </c>
      <c r="F449" s="47">
        <f t="shared" si="142"/>
        <v>0</v>
      </c>
      <c r="H449" s="60">
        <v>0</v>
      </c>
      <c r="I449" s="60">
        <v>0</v>
      </c>
      <c r="J449" s="60">
        <v>0</v>
      </c>
      <c r="K449" s="60">
        <v>0</v>
      </c>
      <c r="L449" s="60">
        <v>0</v>
      </c>
      <c r="M449" s="60">
        <v>0</v>
      </c>
      <c r="N449" s="68">
        <v>0</v>
      </c>
      <c r="O449" s="68">
        <v>0</v>
      </c>
      <c r="P449" s="68">
        <v>0</v>
      </c>
      <c r="Q449" s="159">
        <v>0</v>
      </c>
      <c r="R449" s="163">
        <v>0</v>
      </c>
      <c r="S449" s="60">
        <v>0</v>
      </c>
      <c r="T449" s="47">
        <f t="shared" si="140"/>
        <v>0</v>
      </c>
      <c r="U449" s="60">
        <v>0</v>
      </c>
      <c r="V449" s="60">
        <f>U449-T449</f>
        <v>0</v>
      </c>
      <c r="W449" s="49">
        <v>0</v>
      </c>
      <c r="X449" s="1"/>
    </row>
    <row r="450" spans="1:24" ht="15.75" thickBot="1" x14ac:dyDescent="0.3">
      <c r="A450" t="s">
        <v>7</v>
      </c>
      <c r="B450" s="212"/>
      <c r="D450" s="70">
        <v>4675609.21</v>
      </c>
      <c r="E450" s="71">
        <v>4340441.43</v>
      </c>
      <c r="F450" s="72">
        <f>SUM(F409:F449)</f>
        <v>-335167.78000000032</v>
      </c>
      <c r="G450" s="73"/>
      <c r="H450" s="71">
        <f t="shared" ref="H450:V450" si="143">SUM(H409:H449)</f>
        <v>279616.79000000004</v>
      </c>
      <c r="I450" s="71">
        <f t="shared" si="143"/>
        <v>280590.66000000009</v>
      </c>
      <c r="J450" s="71">
        <f t="shared" si="143"/>
        <v>278131.59000000008</v>
      </c>
      <c r="K450" s="71">
        <f t="shared" si="143"/>
        <v>310511.17999999993</v>
      </c>
      <c r="L450" s="71">
        <f t="shared" si="143"/>
        <v>280913.25000000006</v>
      </c>
      <c r="M450" s="71">
        <f t="shared" si="143"/>
        <v>316324.68000000011</v>
      </c>
      <c r="N450" s="80">
        <f t="shared" si="143"/>
        <v>269049.79000000004</v>
      </c>
      <c r="O450" s="71">
        <f t="shared" si="143"/>
        <v>402266.59</v>
      </c>
      <c r="P450" s="71">
        <f t="shared" si="143"/>
        <v>1016645.71</v>
      </c>
      <c r="Q450" s="71">
        <f t="shared" si="143"/>
        <v>281022.08999999997</v>
      </c>
      <c r="R450" s="72">
        <f t="shared" si="143"/>
        <v>816430.3</v>
      </c>
      <c r="S450" s="71">
        <f t="shared" si="143"/>
        <v>324575.90999999997</v>
      </c>
      <c r="T450" s="70">
        <f t="shared" si="143"/>
        <v>4856078.54</v>
      </c>
      <c r="U450" s="71">
        <f t="shared" si="143"/>
        <v>4999842.5600000005</v>
      </c>
      <c r="V450" s="71">
        <f t="shared" si="143"/>
        <v>143764.02000000028</v>
      </c>
      <c r="W450" s="66">
        <f>T450/U450</f>
        <v>0.97124629060319845</v>
      </c>
      <c r="X450" s="1"/>
    </row>
    <row r="451" spans="1:24" ht="15.75" thickTop="1" x14ac:dyDescent="0.25">
      <c r="A451" t="s">
        <v>7</v>
      </c>
      <c r="B451" s="212"/>
      <c r="H451" s="60"/>
      <c r="I451" s="60"/>
      <c r="J451" s="60"/>
      <c r="K451" s="60"/>
      <c r="L451" s="60"/>
      <c r="M451" s="60"/>
      <c r="N451" s="68"/>
      <c r="O451" s="60"/>
      <c r="P451" s="60"/>
      <c r="Q451" s="60"/>
      <c r="S451" s="60"/>
      <c r="U451" s="60"/>
      <c r="V451" s="60"/>
      <c r="X451" s="1"/>
    </row>
    <row r="452" spans="1:24" x14ac:dyDescent="0.25">
      <c r="A452" t="s">
        <v>147</v>
      </c>
      <c r="B452" s="212"/>
      <c r="H452" s="60"/>
      <c r="I452" s="60"/>
      <c r="J452" s="60"/>
      <c r="K452" s="60"/>
      <c r="L452" s="60"/>
      <c r="M452" s="60"/>
      <c r="N452" s="68"/>
      <c r="O452" s="60"/>
      <c r="P452" s="60"/>
      <c r="Q452" s="60"/>
      <c r="S452" s="60"/>
      <c r="U452" s="60"/>
      <c r="V452" s="60"/>
      <c r="X452" s="1"/>
    </row>
    <row r="453" spans="1:24" x14ac:dyDescent="0.25">
      <c r="A453" t="s">
        <v>7</v>
      </c>
      <c r="B453" s="212" t="s">
        <v>561</v>
      </c>
      <c r="C453" t="s">
        <v>148</v>
      </c>
      <c r="D453" s="47">
        <v>150.59</v>
      </c>
      <c r="E453" s="47">
        <v>2500</v>
      </c>
      <c r="F453" s="47">
        <f t="shared" ref="F453:F474" si="144">E453-D453</f>
        <v>2349.41</v>
      </c>
      <c r="H453" s="60">
        <v>0</v>
      </c>
      <c r="I453" s="60">
        <v>0</v>
      </c>
      <c r="J453" s="60">
        <v>0</v>
      </c>
      <c r="K453" s="60">
        <v>0</v>
      </c>
      <c r="L453" s="60">
        <v>0</v>
      </c>
      <c r="M453" s="60">
        <v>0</v>
      </c>
      <c r="N453" s="68">
        <v>0</v>
      </c>
      <c r="O453" s="60">
        <v>97.5</v>
      </c>
      <c r="P453" s="60">
        <v>0</v>
      </c>
      <c r="Q453" s="60">
        <v>0</v>
      </c>
      <c r="R453" s="159">
        <v>864</v>
      </c>
      <c r="S453" s="60">
        <v>0</v>
      </c>
      <c r="T453" s="47">
        <f t="shared" ref="T453:T474" si="145">SUM(H453:S453)</f>
        <v>961.5</v>
      </c>
      <c r="U453" s="60">
        <v>9500</v>
      </c>
      <c r="V453" s="60">
        <f t="shared" ref="V453:V474" si="146">U453-T453</f>
        <v>8538.5</v>
      </c>
      <c r="W453" s="49">
        <f t="shared" ref="W453:W475" si="147">T453/U453</f>
        <v>0.10121052631578947</v>
      </c>
      <c r="X453" s="1"/>
    </row>
    <row r="454" spans="1:24" x14ac:dyDescent="0.25">
      <c r="A454" t="s">
        <v>7</v>
      </c>
      <c r="B454" s="212" t="s">
        <v>562</v>
      </c>
      <c r="C454" t="s">
        <v>563</v>
      </c>
      <c r="D454" s="47">
        <v>0</v>
      </c>
      <c r="E454" s="47">
        <v>6000</v>
      </c>
      <c r="F454" s="47">
        <f t="shared" si="144"/>
        <v>6000</v>
      </c>
      <c r="H454" s="60">
        <v>0</v>
      </c>
      <c r="I454" s="60">
        <v>0</v>
      </c>
      <c r="J454" s="60">
        <v>0</v>
      </c>
      <c r="K454" s="60">
        <v>0</v>
      </c>
      <c r="L454" s="60">
        <v>0</v>
      </c>
      <c r="M454" s="60">
        <v>0</v>
      </c>
      <c r="N454" s="68">
        <v>0</v>
      </c>
      <c r="O454" s="60">
        <v>0</v>
      </c>
      <c r="P454" s="60">
        <v>0</v>
      </c>
      <c r="Q454" s="60">
        <v>0</v>
      </c>
      <c r="R454" s="159">
        <v>0</v>
      </c>
      <c r="S454" s="60">
        <v>0</v>
      </c>
      <c r="T454" s="47">
        <f t="shared" si="145"/>
        <v>0</v>
      </c>
      <c r="U454" s="60">
        <v>6000</v>
      </c>
      <c r="V454" s="60">
        <f t="shared" si="146"/>
        <v>6000</v>
      </c>
      <c r="W454" s="49">
        <f t="shared" si="147"/>
        <v>0</v>
      </c>
      <c r="X454" s="1"/>
    </row>
    <row r="455" spans="1:24" x14ac:dyDescent="0.25">
      <c r="A455" t="s">
        <v>7</v>
      </c>
      <c r="B455" s="212" t="s">
        <v>564</v>
      </c>
      <c r="C455" t="s">
        <v>209</v>
      </c>
      <c r="D455" s="47">
        <v>12138.75</v>
      </c>
      <c r="E455" s="47">
        <v>62291.54</v>
      </c>
      <c r="F455" s="47">
        <f t="shared" si="144"/>
        <v>50152.79</v>
      </c>
      <c r="H455" s="60">
        <v>0</v>
      </c>
      <c r="I455" s="60">
        <v>1072.5</v>
      </c>
      <c r="J455" s="60">
        <v>0</v>
      </c>
      <c r="K455" s="60">
        <v>4840.25</v>
      </c>
      <c r="L455" s="60">
        <v>2047.5</v>
      </c>
      <c r="M455" s="60">
        <v>0</v>
      </c>
      <c r="N455" s="68">
        <v>682.5</v>
      </c>
      <c r="O455" s="60">
        <v>1121.25</v>
      </c>
      <c r="P455" s="60">
        <v>877.5</v>
      </c>
      <c r="Q455" s="60">
        <v>2437.5</v>
      </c>
      <c r="R455" s="159">
        <v>4485</v>
      </c>
      <c r="S455" s="60">
        <v>2486.25</v>
      </c>
      <c r="T455" s="47">
        <f t="shared" si="145"/>
        <v>20050.25</v>
      </c>
      <c r="U455" s="60">
        <v>20000</v>
      </c>
      <c r="V455" s="60">
        <f t="shared" si="146"/>
        <v>-50.25</v>
      </c>
      <c r="W455" s="49">
        <f t="shared" si="147"/>
        <v>1.0025124999999999</v>
      </c>
      <c r="X455" s="1"/>
    </row>
    <row r="456" spans="1:24" x14ac:dyDescent="0.25">
      <c r="A456" t="s">
        <v>7</v>
      </c>
      <c r="B456" s="212" t="s">
        <v>565</v>
      </c>
      <c r="C456" t="s">
        <v>150</v>
      </c>
      <c r="D456" s="47">
        <v>59975.92</v>
      </c>
      <c r="E456" s="47">
        <v>47500</v>
      </c>
      <c r="F456" s="47">
        <f t="shared" si="144"/>
        <v>-12475.919999999998</v>
      </c>
      <c r="H456" s="60">
        <v>6704.48</v>
      </c>
      <c r="I456" s="60">
        <v>6692.86</v>
      </c>
      <c r="J456" s="47">
        <v>6798.58</v>
      </c>
      <c r="K456" s="60">
        <v>6693.54</v>
      </c>
      <c r="L456" s="60">
        <v>8238.4599999999991</v>
      </c>
      <c r="M456" s="60">
        <v>7975.38</v>
      </c>
      <c r="N456" s="68">
        <v>7118.02</v>
      </c>
      <c r="O456" s="60">
        <v>6401.57</v>
      </c>
      <c r="P456" s="60">
        <v>19619.04</v>
      </c>
      <c r="Q456" s="159">
        <v>10625.25</v>
      </c>
      <c r="R456" s="159">
        <v>21168.82</v>
      </c>
      <c r="S456" s="60">
        <v>15807.7</v>
      </c>
      <c r="T456" s="47">
        <f t="shared" si="145"/>
        <v>123843.7</v>
      </c>
      <c r="U456" s="60">
        <v>50000</v>
      </c>
      <c r="V456" s="60">
        <f t="shared" si="146"/>
        <v>-73843.7</v>
      </c>
      <c r="W456" s="49">
        <f t="shared" si="147"/>
        <v>2.476874</v>
      </c>
      <c r="X456" s="1"/>
    </row>
    <row r="457" spans="1:24" x14ac:dyDescent="0.25">
      <c r="A457" t="s">
        <v>7</v>
      </c>
      <c r="B457" s="212" t="s">
        <v>568</v>
      </c>
      <c r="C457" t="s">
        <v>152</v>
      </c>
      <c r="D457" s="47">
        <v>121857.53</v>
      </c>
      <c r="E457" s="47">
        <v>57082</v>
      </c>
      <c r="F457" s="47">
        <f t="shared" si="144"/>
        <v>-64775.53</v>
      </c>
      <c r="H457" s="60">
        <v>0</v>
      </c>
      <c r="I457" s="60">
        <v>0</v>
      </c>
      <c r="J457" s="60">
        <v>4709.5</v>
      </c>
      <c r="K457" s="60">
        <v>0</v>
      </c>
      <c r="L457" s="60">
        <v>32170.69</v>
      </c>
      <c r="M457" s="60">
        <v>17399.419999999998</v>
      </c>
      <c r="N457" s="68">
        <v>0</v>
      </c>
      <c r="O457" s="60">
        <v>36674.400000000001</v>
      </c>
      <c r="P457" s="60">
        <v>6391.36</v>
      </c>
      <c r="Q457" s="159">
        <v>0</v>
      </c>
      <c r="R457" s="159">
        <v>0</v>
      </c>
      <c r="S457" s="60">
        <v>7096.14</v>
      </c>
      <c r="T457" s="47">
        <f t="shared" si="145"/>
        <v>104441.51000000001</v>
      </c>
      <c r="U457" s="60">
        <v>60000</v>
      </c>
      <c r="V457" s="60">
        <f t="shared" si="146"/>
        <v>-44441.510000000009</v>
      </c>
      <c r="W457" s="49">
        <f t="shared" si="147"/>
        <v>1.7406918333333334</v>
      </c>
      <c r="X457" s="1"/>
    </row>
    <row r="458" spans="1:24" x14ac:dyDescent="0.25">
      <c r="A458" t="s">
        <v>7</v>
      </c>
      <c r="B458" s="212" t="s">
        <v>569</v>
      </c>
      <c r="C458" t="s">
        <v>248</v>
      </c>
      <c r="D458" s="47">
        <v>0</v>
      </c>
      <c r="E458" s="47">
        <v>4219</v>
      </c>
      <c r="F458" s="47">
        <f t="shared" si="144"/>
        <v>4219</v>
      </c>
      <c r="H458" s="60">
        <v>0</v>
      </c>
      <c r="I458" s="60">
        <v>0</v>
      </c>
      <c r="J458" s="60">
        <v>0</v>
      </c>
      <c r="K458" s="60">
        <v>0</v>
      </c>
      <c r="L458" s="60">
        <v>0</v>
      </c>
      <c r="M458" s="60">
        <v>0</v>
      </c>
      <c r="N458" s="60">
        <v>0</v>
      </c>
      <c r="O458" s="60">
        <v>0</v>
      </c>
      <c r="P458" s="60">
        <v>0</v>
      </c>
      <c r="Q458" s="159">
        <v>0</v>
      </c>
      <c r="R458" s="159">
        <v>0</v>
      </c>
      <c r="S458" s="60">
        <v>0</v>
      </c>
      <c r="T458" s="47">
        <f t="shared" si="145"/>
        <v>0</v>
      </c>
      <c r="U458" s="60">
        <v>5000</v>
      </c>
      <c r="V458" s="60">
        <f t="shared" si="146"/>
        <v>5000</v>
      </c>
      <c r="W458" s="49">
        <f t="shared" si="147"/>
        <v>0</v>
      </c>
      <c r="X458" s="1"/>
    </row>
    <row r="459" spans="1:24" x14ac:dyDescent="0.25">
      <c r="A459" t="s">
        <v>7</v>
      </c>
      <c r="B459" s="212" t="s">
        <v>570</v>
      </c>
      <c r="C459" t="s">
        <v>249</v>
      </c>
      <c r="D459" s="47">
        <v>234619.86</v>
      </c>
      <c r="E459" s="47">
        <v>185059</v>
      </c>
      <c r="F459" s="47">
        <f t="shared" si="144"/>
        <v>-49560.859999999986</v>
      </c>
      <c r="H459" s="60">
        <v>0</v>
      </c>
      <c r="I459" s="60">
        <v>0</v>
      </c>
      <c r="J459" s="60">
        <v>0</v>
      </c>
      <c r="K459" s="60">
        <v>0</v>
      </c>
      <c r="L459" s="60">
        <v>89943.48</v>
      </c>
      <c r="M459" s="60">
        <v>0</v>
      </c>
      <c r="N459" s="60">
        <v>0</v>
      </c>
      <c r="O459" s="60">
        <v>77968.47</v>
      </c>
      <c r="P459" s="60">
        <v>0</v>
      </c>
      <c r="Q459" s="159">
        <v>0</v>
      </c>
      <c r="R459" s="159">
        <v>0</v>
      </c>
      <c r="S459" s="60">
        <v>0</v>
      </c>
      <c r="T459" s="47">
        <f t="shared" si="145"/>
        <v>167911.95</v>
      </c>
      <c r="U459" s="60">
        <v>200000</v>
      </c>
      <c r="V459" s="60">
        <f t="shared" si="146"/>
        <v>32088.049999999988</v>
      </c>
      <c r="W459" s="49">
        <f t="shared" si="147"/>
        <v>0.83955975000000005</v>
      </c>
      <c r="X459" s="1"/>
    </row>
    <row r="460" spans="1:24" x14ac:dyDescent="0.25">
      <c r="A460" t="s">
        <v>7</v>
      </c>
      <c r="B460" s="212" t="s">
        <v>571</v>
      </c>
      <c r="C460" t="s">
        <v>572</v>
      </c>
      <c r="D460" s="47">
        <v>5655.14</v>
      </c>
      <c r="E460" s="47">
        <v>5000</v>
      </c>
      <c r="F460" s="47">
        <f t="shared" si="144"/>
        <v>-655.14000000000033</v>
      </c>
      <c r="H460" s="60">
        <v>50</v>
      </c>
      <c r="I460" s="60">
        <v>313.87</v>
      </c>
      <c r="J460" s="47">
        <v>50</v>
      </c>
      <c r="K460" s="60">
        <v>2363</v>
      </c>
      <c r="L460" s="60">
        <v>1319.29</v>
      </c>
      <c r="M460" s="60">
        <v>50</v>
      </c>
      <c r="N460" s="60">
        <v>50</v>
      </c>
      <c r="O460" s="60">
        <v>50</v>
      </c>
      <c r="P460" s="60">
        <v>50</v>
      </c>
      <c r="Q460" s="159">
        <v>153.80000000000001</v>
      </c>
      <c r="R460" s="159">
        <v>90.35</v>
      </c>
      <c r="S460" s="60">
        <v>103.74</v>
      </c>
      <c r="T460" s="47">
        <f t="shared" si="145"/>
        <v>4644.05</v>
      </c>
      <c r="U460" s="60">
        <v>5000</v>
      </c>
      <c r="V460" s="60">
        <f t="shared" si="146"/>
        <v>355.94999999999982</v>
      </c>
      <c r="W460" s="49">
        <f t="shared" si="147"/>
        <v>0.92881000000000002</v>
      </c>
      <c r="X460" s="1"/>
    </row>
    <row r="461" spans="1:24" x14ac:dyDescent="0.25">
      <c r="A461" t="s">
        <v>7</v>
      </c>
      <c r="B461" s="212" t="s">
        <v>573</v>
      </c>
      <c r="C461" t="s">
        <v>250</v>
      </c>
      <c r="D461" s="47">
        <v>5069.97</v>
      </c>
      <c r="E461" s="47">
        <v>15000</v>
      </c>
      <c r="F461" s="47">
        <f t="shared" si="144"/>
        <v>9930.0299999999988</v>
      </c>
      <c r="H461" s="60">
        <v>1561</v>
      </c>
      <c r="I461" s="60">
        <v>351</v>
      </c>
      <c r="J461" s="47">
        <v>1296.67</v>
      </c>
      <c r="K461" s="60">
        <v>3036</v>
      </c>
      <c r="L461" s="60">
        <v>0</v>
      </c>
      <c r="M461" s="60">
        <v>0</v>
      </c>
      <c r="N461" s="60">
        <v>0</v>
      </c>
      <c r="O461" s="60">
        <v>0</v>
      </c>
      <c r="P461" s="60">
        <v>140</v>
      </c>
      <c r="Q461" s="159">
        <v>1130.3499999999999</v>
      </c>
      <c r="R461" s="159">
        <v>0</v>
      </c>
      <c r="S461" s="60">
        <v>1386.59</v>
      </c>
      <c r="T461" s="47">
        <f t="shared" si="145"/>
        <v>8901.61</v>
      </c>
      <c r="U461" s="60">
        <v>10000</v>
      </c>
      <c r="V461" s="60">
        <f t="shared" si="146"/>
        <v>1098.3899999999994</v>
      </c>
      <c r="W461" s="49">
        <f t="shared" si="147"/>
        <v>0.89016100000000009</v>
      </c>
      <c r="X461" s="1"/>
    </row>
    <row r="462" spans="1:24" x14ac:dyDescent="0.25">
      <c r="A462" t="s">
        <v>7</v>
      </c>
      <c r="B462" s="212" t="s">
        <v>574</v>
      </c>
      <c r="C462" t="s">
        <v>575</v>
      </c>
      <c r="D462" s="47">
        <v>3233.24</v>
      </c>
      <c r="E462" s="47">
        <v>3000</v>
      </c>
      <c r="F462" s="47">
        <f t="shared" si="144"/>
        <v>-233.23999999999978</v>
      </c>
      <c r="H462" s="60">
        <v>0</v>
      </c>
      <c r="I462" s="60">
        <v>0</v>
      </c>
      <c r="J462" s="60">
        <v>0</v>
      </c>
      <c r="K462" s="60">
        <v>0</v>
      </c>
      <c r="L462" s="60">
        <v>0</v>
      </c>
      <c r="M462" s="60">
        <v>72</v>
      </c>
      <c r="N462" s="60">
        <v>0</v>
      </c>
      <c r="O462" s="60">
        <v>0</v>
      </c>
      <c r="P462" s="60">
        <v>252</v>
      </c>
      <c r="Q462" s="159">
        <v>0</v>
      </c>
      <c r="R462" s="159">
        <v>144</v>
      </c>
      <c r="S462" s="60">
        <v>0</v>
      </c>
      <c r="T462" s="47">
        <f t="shared" si="145"/>
        <v>468</v>
      </c>
      <c r="U462" s="60">
        <v>3000</v>
      </c>
      <c r="V462" s="60">
        <f t="shared" si="146"/>
        <v>2532</v>
      </c>
      <c r="W462" s="49">
        <f t="shared" si="147"/>
        <v>0.156</v>
      </c>
      <c r="X462" s="1"/>
    </row>
    <row r="463" spans="1:24" x14ac:dyDescent="0.25">
      <c r="A463" t="s">
        <v>7</v>
      </c>
      <c r="B463" s="212" t="s">
        <v>576</v>
      </c>
      <c r="C463" t="s">
        <v>577</v>
      </c>
      <c r="D463" s="47">
        <v>49189.61</v>
      </c>
      <c r="E463" s="47">
        <v>50000</v>
      </c>
      <c r="F463" s="47">
        <f t="shared" si="144"/>
        <v>810.38999999999942</v>
      </c>
      <c r="H463" s="60">
        <v>26999</v>
      </c>
      <c r="I463" s="60">
        <v>4538.45</v>
      </c>
      <c r="J463" s="60">
        <v>0</v>
      </c>
      <c r="K463" s="60">
        <v>0</v>
      </c>
      <c r="L463" s="60">
        <v>0</v>
      </c>
      <c r="M463" s="60">
        <v>0</v>
      </c>
      <c r="N463" s="60">
        <v>0</v>
      </c>
      <c r="O463" s="60">
        <v>0</v>
      </c>
      <c r="P463" s="60">
        <v>0</v>
      </c>
      <c r="Q463" s="159">
        <v>0</v>
      </c>
      <c r="R463" s="159">
        <v>0</v>
      </c>
      <c r="S463" s="60">
        <v>2799.6</v>
      </c>
      <c r="T463" s="47">
        <f t="shared" si="145"/>
        <v>34337.050000000003</v>
      </c>
      <c r="U463" s="60">
        <v>50000</v>
      </c>
      <c r="V463" s="60">
        <f t="shared" si="146"/>
        <v>15662.949999999997</v>
      </c>
      <c r="W463" s="49">
        <f t="shared" si="147"/>
        <v>0.68674100000000005</v>
      </c>
      <c r="X463" s="1"/>
    </row>
    <row r="464" spans="1:24" x14ac:dyDescent="0.25">
      <c r="A464" t="s">
        <v>7</v>
      </c>
      <c r="B464" s="212" t="s">
        <v>578</v>
      </c>
      <c r="C464" t="s">
        <v>579</v>
      </c>
      <c r="D464" s="47">
        <v>489.9</v>
      </c>
      <c r="E464" s="47">
        <v>3000</v>
      </c>
      <c r="F464" s="47">
        <f t="shared" si="144"/>
        <v>2510.1</v>
      </c>
      <c r="H464" s="60">
        <v>0</v>
      </c>
      <c r="I464" s="60">
        <v>0</v>
      </c>
      <c r="J464" s="47">
        <v>0</v>
      </c>
      <c r="K464" s="60">
        <v>0</v>
      </c>
      <c r="L464" s="60">
        <v>0</v>
      </c>
      <c r="M464" s="60">
        <v>0</v>
      </c>
      <c r="N464" s="60">
        <v>0</v>
      </c>
      <c r="O464" s="60">
        <v>0</v>
      </c>
      <c r="P464" s="60">
        <v>0</v>
      </c>
      <c r="Q464" s="159">
        <v>0</v>
      </c>
      <c r="R464" s="159">
        <v>158</v>
      </c>
      <c r="S464" s="60">
        <v>0</v>
      </c>
      <c r="T464" s="47">
        <f t="shared" si="145"/>
        <v>158</v>
      </c>
      <c r="U464" s="60">
        <v>2500</v>
      </c>
      <c r="V464" s="60">
        <f t="shared" si="146"/>
        <v>2342</v>
      </c>
      <c r="W464" s="49">
        <f t="shared" si="147"/>
        <v>6.3200000000000006E-2</v>
      </c>
      <c r="X464" s="1"/>
    </row>
    <row r="465" spans="1:24" x14ac:dyDescent="0.25">
      <c r="A465" t="s">
        <v>7</v>
      </c>
      <c r="B465" s="212" t="s">
        <v>580</v>
      </c>
      <c r="C465" t="s">
        <v>581</v>
      </c>
      <c r="D465" s="47">
        <v>2235.04</v>
      </c>
      <c r="E465" s="47">
        <v>3000</v>
      </c>
      <c r="F465" s="47">
        <f t="shared" si="144"/>
        <v>764.96</v>
      </c>
      <c r="H465" s="60">
        <v>0</v>
      </c>
      <c r="I465" s="60">
        <v>637.5</v>
      </c>
      <c r="J465" s="60">
        <v>0</v>
      </c>
      <c r="K465" s="60">
        <v>0</v>
      </c>
      <c r="L465" s="60">
        <v>0</v>
      </c>
      <c r="M465" s="60">
        <v>0</v>
      </c>
      <c r="N465" s="60">
        <v>0</v>
      </c>
      <c r="O465" s="60">
        <v>0</v>
      </c>
      <c r="P465" s="60">
        <v>0</v>
      </c>
      <c r="Q465" s="159">
        <v>0</v>
      </c>
      <c r="R465" s="159">
        <v>0</v>
      </c>
      <c r="S465" s="60">
        <v>0</v>
      </c>
      <c r="T465" s="47">
        <f t="shared" si="145"/>
        <v>637.5</v>
      </c>
      <c r="U465" s="60">
        <v>3000</v>
      </c>
      <c r="V465" s="60">
        <f t="shared" si="146"/>
        <v>2362.5</v>
      </c>
      <c r="W465" s="49">
        <f t="shared" si="147"/>
        <v>0.21249999999999999</v>
      </c>
      <c r="X465" s="1"/>
    </row>
    <row r="466" spans="1:24" x14ac:dyDescent="0.25">
      <c r="A466" t="s">
        <v>7</v>
      </c>
      <c r="B466" s="212" t="s">
        <v>583</v>
      </c>
      <c r="C466" t="s">
        <v>584</v>
      </c>
      <c r="D466" s="47">
        <v>12046.64</v>
      </c>
      <c r="E466" s="47">
        <v>12500</v>
      </c>
      <c r="F466" s="47">
        <f t="shared" si="144"/>
        <v>453.36000000000058</v>
      </c>
      <c r="H466" s="60">
        <v>0</v>
      </c>
      <c r="I466" s="60">
        <v>0</v>
      </c>
      <c r="J466" s="60">
        <v>0</v>
      </c>
      <c r="K466" s="60">
        <v>1986.18</v>
      </c>
      <c r="L466" s="60">
        <v>0</v>
      </c>
      <c r="M466" s="60">
        <v>0</v>
      </c>
      <c r="N466" s="60">
        <v>800</v>
      </c>
      <c r="O466" s="60">
        <v>0</v>
      </c>
      <c r="P466" s="60">
        <v>3634.75</v>
      </c>
      <c r="Q466" s="159">
        <v>0</v>
      </c>
      <c r="R466" s="159">
        <v>0</v>
      </c>
      <c r="S466" s="60">
        <v>7999.2</v>
      </c>
      <c r="T466" s="47">
        <f t="shared" si="145"/>
        <v>14420.130000000001</v>
      </c>
      <c r="U466" s="60">
        <v>15000</v>
      </c>
      <c r="V466" s="60">
        <f t="shared" si="146"/>
        <v>579.86999999999898</v>
      </c>
      <c r="W466" s="49">
        <f t="shared" si="147"/>
        <v>0.96134200000000003</v>
      </c>
      <c r="X466" s="1"/>
    </row>
    <row r="467" spans="1:24" x14ac:dyDescent="0.25">
      <c r="A467" t="s">
        <v>7</v>
      </c>
      <c r="B467" s="212" t="s">
        <v>585</v>
      </c>
      <c r="C467" t="s">
        <v>211</v>
      </c>
      <c r="D467" s="47">
        <v>5337.06</v>
      </c>
      <c r="E467" s="47">
        <v>6000</v>
      </c>
      <c r="F467" s="47">
        <f t="shared" si="144"/>
        <v>662.9399999999996</v>
      </c>
      <c r="H467" s="60">
        <v>478</v>
      </c>
      <c r="I467" s="60">
        <v>46</v>
      </c>
      <c r="J467" s="47">
        <v>0</v>
      </c>
      <c r="K467" s="60">
        <v>320</v>
      </c>
      <c r="L467" s="60">
        <v>30</v>
      </c>
      <c r="M467" s="60">
        <v>0</v>
      </c>
      <c r="N467" s="60">
        <v>478</v>
      </c>
      <c r="O467" s="60">
        <v>330</v>
      </c>
      <c r="P467" s="60">
        <v>930</v>
      </c>
      <c r="Q467" s="159">
        <v>220</v>
      </c>
      <c r="R467" s="159">
        <v>130</v>
      </c>
      <c r="S467" s="60">
        <v>170</v>
      </c>
      <c r="T467" s="47">
        <f t="shared" si="145"/>
        <v>3132</v>
      </c>
      <c r="U467" s="60">
        <v>7500</v>
      </c>
      <c r="V467" s="60">
        <f t="shared" si="146"/>
        <v>4368</v>
      </c>
      <c r="W467" s="49">
        <f t="shared" si="147"/>
        <v>0.41760000000000003</v>
      </c>
      <c r="X467" s="1"/>
    </row>
    <row r="468" spans="1:24" x14ac:dyDescent="0.25">
      <c r="A468" t="s">
        <v>7</v>
      </c>
      <c r="B468" s="212" t="s">
        <v>586</v>
      </c>
      <c r="C468" t="s">
        <v>159</v>
      </c>
      <c r="D468" s="47">
        <v>2824.5</v>
      </c>
      <c r="E468" s="47">
        <v>4000</v>
      </c>
      <c r="F468" s="47">
        <f t="shared" si="144"/>
        <v>1175.5</v>
      </c>
      <c r="H468" s="60">
        <v>0</v>
      </c>
      <c r="I468" s="60">
        <v>322.56</v>
      </c>
      <c r="J468" s="60">
        <v>0</v>
      </c>
      <c r="K468" s="60">
        <v>0</v>
      </c>
      <c r="L468" s="60">
        <v>122.08</v>
      </c>
      <c r="M468" s="60">
        <v>0</v>
      </c>
      <c r="N468" s="60">
        <v>0</v>
      </c>
      <c r="O468" s="60">
        <v>36</v>
      </c>
      <c r="P468" s="60">
        <v>0</v>
      </c>
      <c r="Q468" s="159">
        <v>0</v>
      </c>
      <c r="R468" s="159">
        <v>0</v>
      </c>
      <c r="S468" s="60">
        <v>30</v>
      </c>
      <c r="T468" s="47">
        <f t="shared" si="145"/>
        <v>510.64</v>
      </c>
      <c r="U468" s="60">
        <v>5000</v>
      </c>
      <c r="V468" s="60">
        <f t="shared" si="146"/>
        <v>4489.3599999999997</v>
      </c>
      <c r="W468" s="49">
        <f t="shared" si="147"/>
        <v>0.102128</v>
      </c>
      <c r="X468" s="1"/>
    </row>
    <row r="469" spans="1:24" x14ac:dyDescent="0.25">
      <c r="A469" t="s">
        <v>7</v>
      </c>
      <c r="B469" s="212" t="s">
        <v>587</v>
      </c>
      <c r="C469" t="s">
        <v>588</v>
      </c>
      <c r="D469" s="47">
        <v>17774.990000000002</v>
      </c>
      <c r="E469" s="47">
        <v>15000</v>
      </c>
      <c r="F469" s="47">
        <f t="shared" si="144"/>
        <v>-2774.9900000000016</v>
      </c>
      <c r="H469" s="60">
        <v>1341.87</v>
      </c>
      <c r="I469" s="60">
        <v>1341.87</v>
      </c>
      <c r="J469" s="47">
        <v>1341.87</v>
      </c>
      <c r="K469" s="60">
        <v>1341.87</v>
      </c>
      <c r="L469" s="60">
        <v>1341.87</v>
      </c>
      <c r="M469" s="60">
        <v>1341.87</v>
      </c>
      <c r="N469" s="60">
        <v>0</v>
      </c>
      <c r="O469" s="60">
        <v>1341.87</v>
      </c>
      <c r="P469" s="60">
        <v>2683.74</v>
      </c>
      <c r="Q469" s="159">
        <v>1341.87</v>
      </c>
      <c r="R469" s="159">
        <v>0</v>
      </c>
      <c r="S469" s="60">
        <v>2683.74</v>
      </c>
      <c r="T469" s="47">
        <f t="shared" si="145"/>
        <v>16102.44</v>
      </c>
      <c r="U469" s="60">
        <v>20000</v>
      </c>
      <c r="V469" s="60">
        <f t="shared" si="146"/>
        <v>3897.5599999999995</v>
      </c>
      <c r="W469" s="49">
        <f t="shared" si="147"/>
        <v>0.805122</v>
      </c>
      <c r="X469" s="1"/>
    </row>
    <row r="470" spans="1:24" x14ac:dyDescent="0.25">
      <c r="A470" t="s">
        <v>7</v>
      </c>
      <c r="B470" s="212" t="s">
        <v>589</v>
      </c>
      <c r="C470" t="s">
        <v>590</v>
      </c>
      <c r="D470" s="47">
        <v>4460.21</v>
      </c>
      <c r="E470" s="47">
        <v>5000</v>
      </c>
      <c r="F470" s="47">
        <f t="shared" si="144"/>
        <v>539.79</v>
      </c>
      <c r="H470" s="60">
        <v>0</v>
      </c>
      <c r="I470" s="60">
        <v>0</v>
      </c>
      <c r="J470" s="60">
        <v>140</v>
      </c>
      <c r="K470" s="60">
        <v>2482.0500000000002</v>
      </c>
      <c r="L470" s="60">
        <v>-759.95</v>
      </c>
      <c r="M470" s="60">
        <v>0</v>
      </c>
      <c r="N470" s="60">
        <v>2488.64</v>
      </c>
      <c r="O470" s="60">
        <v>0</v>
      </c>
      <c r="P470" s="60">
        <v>1995</v>
      </c>
      <c r="Q470" s="159">
        <v>0</v>
      </c>
      <c r="R470" s="159">
        <v>135</v>
      </c>
      <c r="S470" s="60">
        <v>575</v>
      </c>
      <c r="T470" s="47">
        <f t="shared" si="145"/>
        <v>7055.74</v>
      </c>
      <c r="U470" s="60">
        <v>7500</v>
      </c>
      <c r="V470" s="60">
        <f t="shared" si="146"/>
        <v>444.26000000000022</v>
      </c>
      <c r="W470" s="49">
        <f t="shared" si="147"/>
        <v>0.94076533333333334</v>
      </c>
      <c r="X470" s="1"/>
    </row>
    <row r="471" spans="1:24" x14ac:dyDescent="0.25">
      <c r="A471" t="s">
        <v>7</v>
      </c>
      <c r="B471" s="212" t="s">
        <v>591</v>
      </c>
      <c r="C471" t="s">
        <v>592</v>
      </c>
      <c r="D471" s="47">
        <v>16703.990000000002</v>
      </c>
      <c r="E471" s="47">
        <v>16000</v>
      </c>
      <c r="F471" s="47">
        <f t="shared" si="144"/>
        <v>-703.9900000000016</v>
      </c>
      <c r="H471" s="60">
        <v>4730</v>
      </c>
      <c r="I471" s="60">
        <v>674</v>
      </c>
      <c r="J471" s="60">
        <v>0</v>
      </c>
      <c r="K471" s="60">
        <v>1000</v>
      </c>
      <c r="L471" s="60">
        <v>175</v>
      </c>
      <c r="M471" s="60">
        <v>125</v>
      </c>
      <c r="N471" s="60">
        <v>190</v>
      </c>
      <c r="O471" s="60">
        <v>0</v>
      </c>
      <c r="P471" s="60">
        <v>375</v>
      </c>
      <c r="Q471" s="159">
        <v>695</v>
      </c>
      <c r="R471" s="159">
        <v>99</v>
      </c>
      <c r="S471" s="60">
        <v>225</v>
      </c>
      <c r="T471" s="47">
        <f t="shared" si="145"/>
        <v>8288</v>
      </c>
      <c r="U471" s="60">
        <v>16000</v>
      </c>
      <c r="V471" s="60">
        <f t="shared" si="146"/>
        <v>7712</v>
      </c>
      <c r="W471" s="49">
        <f t="shared" si="147"/>
        <v>0.51800000000000002</v>
      </c>
      <c r="X471" s="1"/>
    </row>
    <row r="472" spans="1:24" x14ac:dyDescent="0.25">
      <c r="A472" t="s">
        <v>7</v>
      </c>
      <c r="B472" s="212" t="s">
        <v>593</v>
      </c>
      <c r="C472" t="s">
        <v>594</v>
      </c>
      <c r="D472" s="47">
        <v>60485</v>
      </c>
      <c r="E472" s="47">
        <v>80000</v>
      </c>
      <c r="F472" s="47">
        <f t="shared" si="144"/>
        <v>19515</v>
      </c>
      <c r="H472" s="60">
        <v>5650</v>
      </c>
      <c r="I472" s="60">
        <v>4400</v>
      </c>
      <c r="J472" s="47">
        <v>3600</v>
      </c>
      <c r="K472" s="60">
        <v>3150</v>
      </c>
      <c r="L472" s="60">
        <v>4250</v>
      </c>
      <c r="M472" s="60">
        <v>3750</v>
      </c>
      <c r="N472" s="60">
        <v>5911</v>
      </c>
      <c r="O472" s="60">
        <v>5100</v>
      </c>
      <c r="P472" s="60">
        <v>7430</v>
      </c>
      <c r="Q472" s="159">
        <v>7050</v>
      </c>
      <c r="R472" s="159">
        <v>6225</v>
      </c>
      <c r="S472" s="60">
        <v>4650</v>
      </c>
      <c r="T472" s="47">
        <f t="shared" si="145"/>
        <v>61166</v>
      </c>
      <c r="U472" s="60">
        <v>80000</v>
      </c>
      <c r="V472" s="60">
        <f t="shared" si="146"/>
        <v>18834</v>
      </c>
      <c r="W472" s="49">
        <f t="shared" si="147"/>
        <v>0.764575</v>
      </c>
      <c r="X472" s="1"/>
    </row>
    <row r="473" spans="1:24" x14ac:dyDescent="0.25">
      <c r="A473" t="s">
        <v>7</v>
      </c>
      <c r="B473" s="212" t="s">
        <v>595</v>
      </c>
      <c r="C473" t="s">
        <v>163</v>
      </c>
      <c r="D473" s="47">
        <v>1766.25</v>
      </c>
      <c r="E473" s="47">
        <v>2500</v>
      </c>
      <c r="F473" s="47">
        <f t="shared" si="144"/>
        <v>733.75</v>
      </c>
      <c r="H473" s="60">
        <v>0</v>
      </c>
      <c r="I473" s="60">
        <v>1250</v>
      </c>
      <c r="J473" s="47">
        <v>120</v>
      </c>
      <c r="K473" s="60">
        <v>0</v>
      </c>
      <c r="L473" s="60">
        <v>145</v>
      </c>
      <c r="M473" s="60">
        <v>315</v>
      </c>
      <c r="N473" s="60">
        <v>0</v>
      </c>
      <c r="O473" s="60">
        <v>0</v>
      </c>
      <c r="P473" s="60">
        <v>610</v>
      </c>
      <c r="Q473" s="159">
        <v>170</v>
      </c>
      <c r="R473" s="159">
        <v>120</v>
      </c>
      <c r="S473" s="60">
        <v>40</v>
      </c>
      <c r="T473" s="47">
        <f t="shared" si="145"/>
        <v>2770</v>
      </c>
      <c r="U473" s="60">
        <v>2500</v>
      </c>
      <c r="V473" s="60">
        <f t="shared" si="146"/>
        <v>-270</v>
      </c>
      <c r="W473" s="49">
        <f t="shared" si="147"/>
        <v>1.1080000000000001</v>
      </c>
      <c r="X473" s="1"/>
    </row>
    <row r="474" spans="1:24" x14ac:dyDescent="0.25">
      <c r="A474" t="s">
        <v>7</v>
      </c>
      <c r="B474" s="212" t="s">
        <v>596</v>
      </c>
      <c r="C474" t="s">
        <v>164</v>
      </c>
      <c r="D474" s="47">
        <v>7575.16</v>
      </c>
      <c r="E474" s="47">
        <v>7000</v>
      </c>
      <c r="F474" s="47">
        <f t="shared" si="144"/>
        <v>-575.15999999999985</v>
      </c>
      <c r="H474" s="60">
        <v>807.85</v>
      </c>
      <c r="I474" s="60">
        <v>566.57000000000005</v>
      </c>
      <c r="J474" s="47">
        <v>726.82</v>
      </c>
      <c r="K474" s="60">
        <v>622.6</v>
      </c>
      <c r="L474" s="60">
        <v>380</v>
      </c>
      <c r="M474" s="60">
        <v>0</v>
      </c>
      <c r="N474" s="60">
        <v>380</v>
      </c>
      <c r="O474" s="60">
        <v>380</v>
      </c>
      <c r="P474" s="60">
        <v>924.7</v>
      </c>
      <c r="Q474" s="159">
        <v>939.7</v>
      </c>
      <c r="R474" s="159">
        <v>685.49</v>
      </c>
      <c r="S474" s="60">
        <v>1385.48</v>
      </c>
      <c r="T474" s="47">
        <f t="shared" si="145"/>
        <v>7799.2099999999991</v>
      </c>
      <c r="U474" s="60">
        <v>7500</v>
      </c>
      <c r="V474" s="60">
        <f t="shared" si="146"/>
        <v>-299.20999999999913</v>
      </c>
      <c r="W474" s="49">
        <f t="shared" si="147"/>
        <v>1.0398946666666666</v>
      </c>
      <c r="X474" s="1"/>
    </row>
    <row r="475" spans="1:24" ht="15.75" thickBot="1" x14ac:dyDescent="0.3">
      <c r="B475" s="212"/>
      <c r="D475" s="70">
        <v>623589.35</v>
      </c>
      <c r="E475" s="71">
        <v>593651.54</v>
      </c>
      <c r="F475" s="72">
        <f>SUM(F453:F474)</f>
        <v>-31937.809999999979</v>
      </c>
      <c r="G475" s="73"/>
      <c r="H475" s="71">
        <f t="shared" ref="H475:V475" si="148">SUM(H453:H474)</f>
        <v>48322.2</v>
      </c>
      <c r="I475" s="71">
        <f t="shared" si="148"/>
        <v>22207.18</v>
      </c>
      <c r="J475" s="71">
        <f t="shared" si="148"/>
        <v>18783.439999999999</v>
      </c>
      <c r="K475" s="71">
        <f t="shared" si="148"/>
        <v>27835.489999999998</v>
      </c>
      <c r="L475" s="71">
        <f t="shared" si="148"/>
        <v>139403.41999999998</v>
      </c>
      <c r="M475" s="71">
        <f t="shared" si="148"/>
        <v>31028.67</v>
      </c>
      <c r="N475" s="71">
        <f t="shared" si="148"/>
        <v>18098.16</v>
      </c>
      <c r="O475" s="71">
        <f t="shared" si="148"/>
        <v>129501.06</v>
      </c>
      <c r="P475" s="71">
        <f t="shared" si="148"/>
        <v>45913.09</v>
      </c>
      <c r="Q475" s="71">
        <f t="shared" si="148"/>
        <v>24763.47</v>
      </c>
      <c r="R475" s="72">
        <f t="shared" si="148"/>
        <v>34304.659999999996</v>
      </c>
      <c r="S475" s="71">
        <f t="shared" si="148"/>
        <v>47438.44</v>
      </c>
      <c r="T475" s="70">
        <f t="shared" si="148"/>
        <v>587599.28</v>
      </c>
      <c r="U475" s="71">
        <f t="shared" si="148"/>
        <v>585000</v>
      </c>
      <c r="V475" s="71">
        <f t="shared" si="148"/>
        <v>-2599.2800000000279</v>
      </c>
      <c r="W475" s="66">
        <f t="shared" si="147"/>
        <v>1.0044432136752137</v>
      </c>
      <c r="X475" s="1"/>
    </row>
    <row r="476" spans="1:24" ht="15.75" thickTop="1" x14ac:dyDescent="0.25">
      <c r="A476" t="s">
        <v>1145</v>
      </c>
      <c r="B476" s="212"/>
      <c r="H476" s="60"/>
      <c r="I476" s="60"/>
      <c r="J476" s="60"/>
      <c r="K476" s="207"/>
      <c r="L476" s="60"/>
      <c r="M476" s="60"/>
      <c r="N476" s="60"/>
      <c r="O476" s="60"/>
      <c r="P476" s="60"/>
      <c r="Q476" s="60"/>
      <c r="S476" s="60"/>
      <c r="U476" s="60"/>
      <c r="V476" s="60"/>
      <c r="X476" s="1"/>
    </row>
    <row r="477" spans="1:24" x14ac:dyDescent="0.25">
      <c r="A477" t="s">
        <v>7</v>
      </c>
      <c r="B477" s="212" t="s">
        <v>597</v>
      </c>
      <c r="C477" t="s">
        <v>165</v>
      </c>
      <c r="D477" s="47">
        <v>705008.07</v>
      </c>
      <c r="E477" s="47">
        <v>669419.9</v>
      </c>
      <c r="F477" s="47">
        <f t="shared" ref="F477:F482" si="149">E477-D477</f>
        <v>-35588.169999999925</v>
      </c>
      <c r="H477" s="60">
        <v>56994.7</v>
      </c>
      <c r="I477" s="60">
        <v>61575.01</v>
      </c>
      <c r="J477" s="60">
        <v>59341.689999999995</v>
      </c>
      <c r="K477" s="60">
        <v>59318.130000000005</v>
      </c>
      <c r="L477" s="60">
        <v>67839.990000000005</v>
      </c>
      <c r="M477" s="60">
        <v>60590.39</v>
      </c>
      <c r="N477" s="60">
        <v>60236.57</v>
      </c>
      <c r="O477" s="60">
        <v>66836.210000000006</v>
      </c>
      <c r="P477" s="60">
        <f>71626.93-29942.42</f>
        <v>41684.509999999995</v>
      </c>
      <c r="Q477" s="159">
        <v>60597.65</v>
      </c>
      <c r="R477" s="159">
        <v>64914.61</v>
      </c>
      <c r="S477" s="60">
        <v>63923.31</v>
      </c>
      <c r="T477" s="47">
        <f t="shared" ref="T477:T482" si="150">SUM(H477:S477)</f>
        <v>723852.77</v>
      </c>
      <c r="U477" s="60">
        <v>666540</v>
      </c>
      <c r="V477" s="60">
        <f t="shared" ref="V477:V482" si="151">U477-T477</f>
        <v>-57312.770000000019</v>
      </c>
      <c r="W477" s="49">
        <f t="shared" ref="W477:W483" si="152">T477/U477</f>
        <v>1.0859854922435264</v>
      </c>
      <c r="X477" s="1"/>
    </row>
    <row r="478" spans="1:24" x14ac:dyDescent="0.25">
      <c r="A478" t="s">
        <v>7</v>
      </c>
      <c r="B478" s="212" t="s">
        <v>598</v>
      </c>
      <c r="C478" t="s">
        <v>168</v>
      </c>
      <c r="D478" s="47">
        <v>33997.61</v>
      </c>
      <c r="E478" s="47">
        <v>2664</v>
      </c>
      <c r="F478" s="47">
        <f t="shared" si="149"/>
        <v>-31333.61</v>
      </c>
      <c r="H478" s="60">
        <v>3340.15</v>
      </c>
      <c r="I478" s="60">
        <v>2945.33</v>
      </c>
      <c r="J478" s="60">
        <v>3217.1</v>
      </c>
      <c r="K478" s="60">
        <v>3234.23</v>
      </c>
      <c r="L478" s="60">
        <v>247.21</v>
      </c>
      <c r="M478" s="60">
        <v>247.21</v>
      </c>
      <c r="N478" s="60">
        <v>221.71</v>
      </c>
      <c r="O478" s="60">
        <v>247.21</v>
      </c>
      <c r="P478" s="60">
        <v>255.71</v>
      </c>
      <c r="Q478" s="159">
        <v>251.46</v>
      </c>
      <c r="R478" s="159">
        <v>251.46</v>
      </c>
      <c r="S478" s="60">
        <v>251.46</v>
      </c>
      <c r="T478" s="47">
        <f t="shared" si="150"/>
        <v>14710.239999999993</v>
      </c>
      <c r="U478" s="60">
        <v>1379.11</v>
      </c>
      <c r="V478" s="60">
        <f t="shared" si="151"/>
        <v>-13331.129999999992</v>
      </c>
      <c r="W478" s="49">
        <f t="shared" si="152"/>
        <v>10.666473305247582</v>
      </c>
      <c r="X478" s="1"/>
    </row>
    <row r="479" spans="1:24" x14ac:dyDescent="0.25">
      <c r="A479" t="s">
        <v>7</v>
      </c>
      <c r="B479" s="212" t="s">
        <v>599</v>
      </c>
      <c r="C479" t="s">
        <v>170</v>
      </c>
      <c r="D479" s="47">
        <v>6286.66</v>
      </c>
      <c r="E479" s="47">
        <v>5816.52</v>
      </c>
      <c r="F479" s="47">
        <f t="shared" si="149"/>
        <v>-470.13999999999942</v>
      </c>
      <c r="H479" s="60">
        <v>534.52</v>
      </c>
      <c r="I479" s="60">
        <v>542.29</v>
      </c>
      <c r="J479" s="60">
        <v>651.49</v>
      </c>
      <c r="K479" s="60">
        <v>557.23</v>
      </c>
      <c r="L479" s="60">
        <v>557.23</v>
      </c>
      <c r="M479" s="60">
        <v>557.23</v>
      </c>
      <c r="N479" s="60">
        <v>460.05</v>
      </c>
      <c r="O479" s="60">
        <v>549.75</v>
      </c>
      <c r="P479" s="60">
        <v>564.69000000000005</v>
      </c>
      <c r="Q479" s="159">
        <v>557.22</v>
      </c>
      <c r="R479" s="159">
        <v>557.22</v>
      </c>
      <c r="S479" s="60">
        <v>557.22</v>
      </c>
      <c r="T479" s="47">
        <f t="shared" si="150"/>
        <v>6646.14</v>
      </c>
      <c r="U479" s="60">
        <v>5434.98</v>
      </c>
      <c r="V479" s="60">
        <f t="shared" si="151"/>
        <v>-1211.1600000000008</v>
      </c>
      <c r="W479" s="49">
        <f t="shared" si="152"/>
        <v>1.2228453462570241</v>
      </c>
      <c r="X479" s="1"/>
    </row>
    <row r="480" spans="1:24" x14ac:dyDescent="0.25">
      <c r="A480" t="s">
        <v>7</v>
      </c>
      <c r="B480" s="212" t="s">
        <v>600</v>
      </c>
      <c r="C480" t="s">
        <v>172</v>
      </c>
      <c r="D480" s="47">
        <v>0</v>
      </c>
      <c r="E480" s="47">
        <v>27898.68</v>
      </c>
      <c r="F480" s="47">
        <f t="shared" si="149"/>
        <v>27898.68</v>
      </c>
      <c r="H480" s="60">
        <v>0</v>
      </c>
      <c r="I480" s="60">
        <v>0</v>
      </c>
      <c r="J480" s="60">
        <v>0</v>
      </c>
      <c r="K480" s="60">
        <v>0</v>
      </c>
      <c r="L480" s="60">
        <v>2969.89</v>
      </c>
      <c r="M480" s="60">
        <v>3029.91</v>
      </c>
      <c r="N480" s="60">
        <v>2513.6799999999998</v>
      </c>
      <c r="O480" s="60">
        <v>2930.44</v>
      </c>
      <c r="P480" s="60">
        <v>2960.45</v>
      </c>
      <c r="Q480" s="159">
        <v>2960.45</v>
      </c>
      <c r="R480" s="159">
        <v>2960.45</v>
      </c>
      <c r="S480" s="60">
        <v>2960.45</v>
      </c>
      <c r="T480" s="47">
        <f t="shared" si="150"/>
        <v>23285.72</v>
      </c>
      <c r="U480" s="60">
        <v>30083.56</v>
      </c>
      <c r="V480" s="60">
        <f t="shared" si="151"/>
        <v>6797.84</v>
      </c>
      <c r="W480" s="49">
        <f t="shared" si="152"/>
        <v>0.77403472195444956</v>
      </c>
      <c r="X480" s="1"/>
    </row>
    <row r="481" spans="1:24" x14ac:dyDescent="0.25">
      <c r="A481" t="s">
        <v>7</v>
      </c>
      <c r="B481" s="212" t="s">
        <v>601</v>
      </c>
      <c r="C481" t="s">
        <v>173</v>
      </c>
      <c r="D481" s="47">
        <v>62412.76</v>
      </c>
      <c r="E481" s="47">
        <v>9612</v>
      </c>
      <c r="F481" s="47">
        <f t="shared" si="149"/>
        <v>-52800.76</v>
      </c>
      <c r="H481" s="60">
        <v>5330.09</v>
      </c>
      <c r="I481" s="60">
        <v>5330.09</v>
      </c>
      <c r="J481" s="60">
        <v>5330.09</v>
      </c>
      <c r="K481" s="60">
        <v>5330.09</v>
      </c>
      <c r="L481" s="60">
        <v>3997.85</v>
      </c>
      <c r="M481" s="60">
        <v>3997.85</v>
      </c>
      <c r="N481" s="60">
        <v>3997.85</v>
      </c>
      <c r="O481" s="60">
        <v>3997.85</v>
      </c>
      <c r="P481" s="60">
        <v>3997.85</v>
      </c>
      <c r="Q481" s="159">
        <v>3997.85</v>
      </c>
      <c r="R481" s="159">
        <v>3997.85</v>
      </c>
      <c r="S481" s="60">
        <v>4313.59</v>
      </c>
      <c r="T481" s="47">
        <f t="shared" si="150"/>
        <v>53618.899999999994</v>
      </c>
      <c r="U481" s="60">
        <v>11426.4</v>
      </c>
      <c r="V481" s="60">
        <f t="shared" si="151"/>
        <v>-42192.499999999993</v>
      </c>
      <c r="W481" s="49">
        <f t="shared" si="152"/>
        <v>4.6925453336133858</v>
      </c>
      <c r="X481" s="1"/>
    </row>
    <row r="482" spans="1:24" x14ac:dyDescent="0.25">
      <c r="A482" t="s">
        <v>7</v>
      </c>
      <c r="B482" s="212" t="s">
        <v>603</v>
      </c>
      <c r="C482" t="s">
        <v>176</v>
      </c>
      <c r="D482" s="47">
        <v>3021.62</v>
      </c>
      <c r="E482" s="47">
        <v>4095.72</v>
      </c>
      <c r="F482" s="47">
        <f t="shared" si="149"/>
        <v>1074.0999999999999</v>
      </c>
      <c r="H482" s="60">
        <v>294.44</v>
      </c>
      <c r="I482" s="60">
        <v>294.44</v>
      </c>
      <c r="J482" s="60">
        <v>294.44</v>
      </c>
      <c r="K482" s="60">
        <v>294.44</v>
      </c>
      <c r="L482" s="60">
        <v>294.44</v>
      </c>
      <c r="M482" s="60">
        <v>294.44</v>
      </c>
      <c r="N482" s="60">
        <v>294.44</v>
      </c>
      <c r="O482" s="60">
        <v>294.44</v>
      </c>
      <c r="P482" s="60">
        <v>294.44</v>
      </c>
      <c r="Q482" s="159">
        <v>294.44</v>
      </c>
      <c r="R482" s="159">
        <v>294.44</v>
      </c>
      <c r="S482" s="60">
        <v>294.44</v>
      </c>
      <c r="T482" s="47">
        <f t="shared" si="150"/>
        <v>3533.28</v>
      </c>
      <c r="U482" s="60">
        <v>4512.53</v>
      </c>
      <c r="V482" s="60">
        <f t="shared" si="151"/>
        <v>979.24999999999955</v>
      </c>
      <c r="W482" s="49">
        <f t="shared" si="152"/>
        <v>0.78299313245562918</v>
      </c>
      <c r="X482" s="1"/>
    </row>
    <row r="483" spans="1:24" ht="15.75" thickBot="1" x14ac:dyDescent="0.3">
      <c r="B483" s="212"/>
      <c r="D483" s="70">
        <v>810726.72</v>
      </c>
      <c r="E483" s="71">
        <v>719506.82000000007</v>
      </c>
      <c r="F483" s="72">
        <f>SUM(F477:F482)</f>
        <v>-91219.899999999921</v>
      </c>
      <c r="G483" s="73"/>
      <c r="H483" s="71">
        <f t="shared" ref="H483:T483" si="153">SUM(H477:H482)</f>
        <v>66493.899999999994</v>
      </c>
      <c r="I483" s="71">
        <f t="shared" si="153"/>
        <v>70687.16</v>
      </c>
      <c r="J483" s="71">
        <f t="shared" si="153"/>
        <v>68834.81</v>
      </c>
      <c r="K483" s="71">
        <f t="shared" si="153"/>
        <v>68734.12000000001</v>
      </c>
      <c r="L483" s="71">
        <f t="shared" si="153"/>
        <v>75906.610000000015</v>
      </c>
      <c r="M483" s="71">
        <f t="shared" si="153"/>
        <v>68717.030000000013</v>
      </c>
      <c r="N483" s="71">
        <f t="shared" si="153"/>
        <v>67724.3</v>
      </c>
      <c r="O483" s="71">
        <f t="shared" si="153"/>
        <v>74855.900000000023</v>
      </c>
      <c r="P483" s="71">
        <f t="shared" si="153"/>
        <v>49757.649999999994</v>
      </c>
      <c r="Q483" s="71">
        <f t="shared" si="153"/>
        <v>68659.070000000007</v>
      </c>
      <c r="R483" s="72">
        <f t="shared" si="153"/>
        <v>72976.03</v>
      </c>
      <c r="S483" s="71">
        <f t="shared" si="153"/>
        <v>72300.47</v>
      </c>
      <c r="T483" s="70">
        <f t="shared" si="153"/>
        <v>825647.05</v>
      </c>
      <c r="U483" s="71">
        <f>SUM(U477:U482)</f>
        <v>719376.58000000007</v>
      </c>
      <c r="V483" s="71">
        <f>SUM(V477:V482)</f>
        <v>-106270.47</v>
      </c>
      <c r="W483" s="66">
        <f t="shared" si="152"/>
        <v>1.1477257850123506</v>
      </c>
    </row>
    <row r="484" spans="1:24" ht="15.75" thickTop="1" x14ac:dyDescent="0.25">
      <c r="A484" t="s">
        <v>178</v>
      </c>
      <c r="B484" s="212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S484" s="60"/>
      <c r="U484" s="60"/>
      <c r="V484" s="60"/>
      <c r="X484" s="1"/>
    </row>
    <row r="485" spans="1:24" x14ac:dyDescent="0.25">
      <c r="B485" s="212" t="s">
        <v>604</v>
      </c>
      <c r="C485" t="s">
        <v>177</v>
      </c>
      <c r="D485" s="47">
        <v>13151.38</v>
      </c>
      <c r="E485" s="47">
        <v>15000</v>
      </c>
      <c r="F485" s="47">
        <f t="shared" ref="F485:F499" si="154">E485-D485</f>
        <v>1848.6200000000008</v>
      </c>
      <c r="H485" s="60">
        <v>1358.52</v>
      </c>
      <c r="I485" s="60">
        <v>223.06</v>
      </c>
      <c r="J485" s="60">
        <v>1261.06</v>
      </c>
      <c r="K485" s="60">
        <v>168.25</v>
      </c>
      <c r="L485" s="60">
        <v>1216.24</v>
      </c>
      <c r="M485" s="60">
        <v>528.16999999999996</v>
      </c>
      <c r="N485" s="60">
        <v>700</v>
      </c>
      <c r="O485" s="60">
        <v>496.55</v>
      </c>
      <c r="P485" s="60">
        <v>1398.52</v>
      </c>
      <c r="Q485" s="159">
        <f>VLOOKUP(B485,[7]GBCY1636!$B:$D,3,FALSE)</f>
        <v>570</v>
      </c>
      <c r="R485" s="159">
        <v>475.62</v>
      </c>
      <c r="S485" s="60">
        <v>1280.06</v>
      </c>
      <c r="T485" s="47">
        <f t="shared" ref="T485:T499" si="155">SUM(H485:S485)</f>
        <v>9676.0500000000011</v>
      </c>
      <c r="U485" s="60">
        <v>15000</v>
      </c>
      <c r="V485" s="60">
        <f t="shared" ref="V485:V499" si="156">U485-T485</f>
        <v>5323.9499999999989</v>
      </c>
      <c r="W485" s="49">
        <f t="shared" ref="W485:W500" si="157">T485/U485</f>
        <v>0.64507000000000003</v>
      </c>
      <c r="X485" s="1"/>
    </row>
    <row r="486" spans="1:24" x14ac:dyDescent="0.25">
      <c r="B486" s="212" t="s">
        <v>605</v>
      </c>
      <c r="C486" t="s">
        <v>606</v>
      </c>
      <c r="D486" s="47">
        <v>4728.5</v>
      </c>
      <c r="E486" s="47">
        <v>6000</v>
      </c>
      <c r="F486" s="47">
        <f t="shared" si="154"/>
        <v>1271.5</v>
      </c>
      <c r="H486" s="60">
        <v>102</v>
      </c>
      <c r="I486" s="60">
        <v>592</v>
      </c>
      <c r="J486" s="60">
        <v>880</v>
      </c>
      <c r="K486" s="60">
        <v>288</v>
      </c>
      <c r="L486" s="60">
        <v>0</v>
      </c>
      <c r="M486" s="60">
        <v>0</v>
      </c>
      <c r="N486" s="60">
        <v>500</v>
      </c>
      <c r="O486" s="60">
        <v>234</v>
      </c>
      <c r="P486" s="60">
        <v>296</v>
      </c>
      <c r="Q486" s="159">
        <f>VLOOKUP(B486,[7]GBCY1636!$B:$D,3,FALSE)</f>
        <v>0</v>
      </c>
      <c r="R486" s="159">
        <v>592</v>
      </c>
      <c r="S486" s="60">
        <v>296</v>
      </c>
      <c r="T486" s="47">
        <f t="shared" si="155"/>
        <v>3780</v>
      </c>
      <c r="U486" s="60">
        <v>6000</v>
      </c>
      <c r="V486" s="60">
        <f t="shared" si="156"/>
        <v>2220</v>
      </c>
      <c r="W486" s="49">
        <f t="shared" si="157"/>
        <v>0.63</v>
      </c>
      <c r="X486" s="1"/>
    </row>
    <row r="487" spans="1:24" x14ac:dyDescent="0.25">
      <c r="B487" s="212" t="s">
        <v>607</v>
      </c>
      <c r="C487" t="s">
        <v>608</v>
      </c>
      <c r="D487" s="47">
        <v>2180.3200000000002</v>
      </c>
      <c r="E487" s="47">
        <v>3000</v>
      </c>
      <c r="F487" s="47">
        <f t="shared" si="154"/>
        <v>819.67999999999984</v>
      </c>
      <c r="H487" s="60">
        <v>0</v>
      </c>
      <c r="I487" s="60">
        <v>0</v>
      </c>
      <c r="J487" s="60">
        <v>0</v>
      </c>
      <c r="K487" s="60">
        <v>0</v>
      </c>
      <c r="L487" s="60">
        <v>0</v>
      </c>
      <c r="M487" s="60">
        <v>0</v>
      </c>
      <c r="N487" s="60">
        <v>0</v>
      </c>
      <c r="O487" s="60">
        <v>0</v>
      </c>
      <c r="P487" s="60">
        <v>0</v>
      </c>
      <c r="Q487" s="159">
        <f>VLOOKUP(B487,[7]GBCY1636!$B:$D,3,FALSE)</f>
        <v>668.8</v>
      </c>
      <c r="R487" s="159">
        <v>0</v>
      </c>
      <c r="S487" s="60">
        <v>1639.87</v>
      </c>
      <c r="T487" s="47">
        <f t="shared" si="155"/>
        <v>2308.67</v>
      </c>
      <c r="U487" s="60">
        <v>3000</v>
      </c>
      <c r="V487" s="60">
        <f t="shared" si="156"/>
        <v>691.32999999999993</v>
      </c>
      <c r="W487" s="49">
        <f t="shared" si="157"/>
        <v>0.76955666666666667</v>
      </c>
      <c r="X487" s="1"/>
    </row>
    <row r="488" spans="1:24" x14ac:dyDescent="0.25">
      <c r="A488" t="s">
        <v>7</v>
      </c>
      <c r="B488" s="212" t="s">
        <v>609</v>
      </c>
      <c r="C488" t="s">
        <v>179</v>
      </c>
      <c r="D488" s="47">
        <v>54881.63</v>
      </c>
      <c r="E488" s="47">
        <v>55000</v>
      </c>
      <c r="F488" s="47">
        <f t="shared" si="154"/>
        <v>118.37000000000262</v>
      </c>
      <c r="H488" s="60">
        <v>123.43</v>
      </c>
      <c r="I488" s="60">
        <v>10643.87</v>
      </c>
      <c r="J488" s="60">
        <v>99</v>
      </c>
      <c r="K488" s="60">
        <v>8808.2900000000009</v>
      </c>
      <c r="L488" s="60">
        <v>206.14</v>
      </c>
      <c r="M488" s="60">
        <v>7929.4</v>
      </c>
      <c r="N488" s="68">
        <v>386.22</v>
      </c>
      <c r="O488" s="60">
        <v>0</v>
      </c>
      <c r="P488" s="60">
        <v>8522.5499999999993</v>
      </c>
      <c r="Q488" s="159">
        <f>VLOOKUP(B488,[7]GBCY1636!$B:$D,3,FALSE)</f>
        <v>7779.01</v>
      </c>
      <c r="R488" s="159">
        <v>0</v>
      </c>
      <c r="S488" s="60">
        <v>0</v>
      </c>
      <c r="T488" s="47">
        <f t="shared" si="155"/>
        <v>44497.910000000011</v>
      </c>
      <c r="U488" s="60">
        <v>55000</v>
      </c>
      <c r="V488" s="60">
        <f t="shared" si="156"/>
        <v>10502.089999999989</v>
      </c>
      <c r="W488" s="49">
        <f t="shared" si="157"/>
        <v>0.80905290909090932</v>
      </c>
      <c r="X488" s="1"/>
    </row>
    <row r="489" spans="1:24" x14ac:dyDescent="0.25">
      <c r="A489" t="s">
        <v>7</v>
      </c>
      <c r="B489" s="212" t="s">
        <v>610</v>
      </c>
      <c r="C489" t="s">
        <v>311</v>
      </c>
      <c r="D489" s="47">
        <v>47007.5</v>
      </c>
      <c r="E489" s="47">
        <v>50000</v>
      </c>
      <c r="F489" s="47">
        <f t="shared" si="154"/>
        <v>2992.5</v>
      </c>
      <c r="H489" s="60">
        <v>1759.5</v>
      </c>
      <c r="I489" s="60">
        <v>1055.31</v>
      </c>
      <c r="J489" s="60">
        <v>1290.72</v>
      </c>
      <c r="K489" s="60">
        <v>943.41</v>
      </c>
      <c r="L489" s="60">
        <v>1789.62</v>
      </c>
      <c r="M489" s="60">
        <v>1260.43</v>
      </c>
      <c r="N489" s="68">
        <v>492</v>
      </c>
      <c r="O489" s="60">
        <v>470.93</v>
      </c>
      <c r="P489" s="60">
        <v>2362.83</v>
      </c>
      <c r="Q489" s="159">
        <f>VLOOKUP(B489,[7]GBCY1636!$B:$D,3,FALSE)</f>
        <v>364.99</v>
      </c>
      <c r="R489" s="159">
        <v>21700.71</v>
      </c>
      <c r="S489" s="60">
        <v>2227.9899999999998</v>
      </c>
      <c r="T489" s="47">
        <f t="shared" si="155"/>
        <v>35718.439999999995</v>
      </c>
      <c r="U489" s="60">
        <v>45000</v>
      </c>
      <c r="V489" s="60">
        <f t="shared" si="156"/>
        <v>9281.5600000000049</v>
      </c>
      <c r="W489" s="49">
        <f t="shared" si="157"/>
        <v>0.79374311111111095</v>
      </c>
      <c r="X489" s="1"/>
    </row>
    <row r="490" spans="1:24" x14ac:dyDescent="0.25">
      <c r="A490" t="s">
        <v>7</v>
      </c>
      <c r="B490" s="212" t="s">
        <v>611</v>
      </c>
      <c r="C490" t="s">
        <v>313</v>
      </c>
      <c r="D490" s="47">
        <v>10337.98</v>
      </c>
      <c r="E490" s="47">
        <v>10000</v>
      </c>
      <c r="F490" s="47">
        <f t="shared" si="154"/>
        <v>-337.97999999999956</v>
      </c>
      <c r="H490" s="60">
        <v>1006.38</v>
      </c>
      <c r="I490" s="60">
        <v>902.37</v>
      </c>
      <c r="J490" s="60">
        <v>104.27</v>
      </c>
      <c r="K490" s="60">
        <v>1339.22</v>
      </c>
      <c r="L490" s="60">
        <v>2269.2800000000002</v>
      </c>
      <c r="M490" s="60">
        <v>700.13</v>
      </c>
      <c r="N490" s="68">
        <v>200.05</v>
      </c>
      <c r="O490" s="60">
        <v>1098.08</v>
      </c>
      <c r="P490" s="60">
        <v>962.73</v>
      </c>
      <c r="Q490" s="159">
        <f>VLOOKUP(B490,[7]GBCY1636!$B:$D,3,FALSE)</f>
        <v>1542.1</v>
      </c>
      <c r="R490" s="159">
        <v>3114.85</v>
      </c>
      <c r="S490" s="60">
        <v>682.66</v>
      </c>
      <c r="T490" s="47">
        <f t="shared" si="155"/>
        <v>13922.12</v>
      </c>
      <c r="U490" s="60">
        <v>15000</v>
      </c>
      <c r="V490" s="60">
        <f t="shared" si="156"/>
        <v>1077.8799999999992</v>
      </c>
      <c r="W490" s="49">
        <f t="shared" si="157"/>
        <v>0.92814133333333337</v>
      </c>
      <c r="X490" s="1"/>
    </row>
    <row r="491" spans="1:24" x14ac:dyDescent="0.25">
      <c r="A491" t="s">
        <v>7</v>
      </c>
      <c r="B491" s="212" t="s">
        <v>612</v>
      </c>
      <c r="C491" t="s">
        <v>452</v>
      </c>
      <c r="D491" s="47">
        <v>0</v>
      </c>
      <c r="E491" s="47">
        <v>250</v>
      </c>
      <c r="F491" s="47">
        <f t="shared" si="154"/>
        <v>250</v>
      </c>
      <c r="H491" s="60">
        <v>0</v>
      </c>
      <c r="I491" s="60">
        <v>0</v>
      </c>
      <c r="J491" s="60">
        <v>34</v>
      </c>
      <c r="K491" s="60">
        <v>0</v>
      </c>
      <c r="L491" s="60">
        <v>0</v>
      </c>
      <c r="M491" s="60">
        <v>0</v>
      </c>
      <c r="N491" s="68">
        <v>0</v>
      </c>
      <c r="O491" s="60">
        <v>0</v>
      </c>
      <c r="P491" s="60">
        <v>0</v>
      </c>
      <c r="Q491" s="159">
        <f>VLOOKUP(B491,[7]GBCY1636!$B:$D,3,FALSE)</f>
        <v>0</v>
      </c>
      <c r="R491" s="159">
        <v>0</v>
      </c>
      <c r="S491" s="60">
        <v>0</v>
      </c>
      <c r="T491" s="47">
        <f t="shared" si="155"/>
        <v>34</v>
      </c>
      <c r="U491" s="60">
        <v>250</v>
      </c>
      <c r="V491" s="60">
        <f t="shared" si="156"/>
        <v>216</v>
      </c>
      <c r="W491" s="49">
        <f t="shared" si="157"/>
        <v>0.13600000000000001</v>
      </c>
      <c r="X491" s="1"/>
    </row>
    <row r="492" spans="1:24" x14ac:dyDescent="0.25">
      <c r="A492" t="s">
        <v>7</v>
      </c>
      <c r="B492" s="212" t="s">
        <v>613</v>
      </c>
      <c r="C492" t="s">
        <v>614</v>
      </c>
      <c r="D492" s="47">
        <v>100.82</v>
      </c>
      <c r="E492" s="47">
        <v>750</v>
      </c>
      <c r="F492" s="47">
        <f t="shared" si="154"/>
        <v>649.18000000000006</v>
      </c>
      <c r="H492" s="60">
        <v>0</v>
      </c>
      <c r="I492" s="60">
        <v>0</v>
      </c>
      <c r="J492" s="60">
        <v>0</v>
      </c>
      <c r="K492" s="60">
        <v>174.95</v>
      </c>
      <c r="L492" s="60">
        <v>0</v>
      </c>
      <c r="M492" s="60">
        <v>0</v>
      </c>
      <c r="N492" s="60">
        <v>0</v>
      </c>
      <c r="O492" s="60">
        <v>0</v>
      </c>
      <c r="P492" s="60">
        <v>0</v>
      </c>
      <c r="Q492" s="159">
        <f>VLOOKUP(B492,[7]GBCY1636!$B:$D,3,FALSE)</f>
        <v>0</v>
      </c>
      <c r="R492" s="159">
        <v>0</v>
      </c>
      <c r="S492" s="60">
        <v>0</v>
      </c>
      <c r="T492" s="47">
        <f t="shared" si="155"/>
        <v>174.95</v>
      </c>
      <c r="U492" s="60">
        <v>750</v>
      </c>
      <c r="V492" s="60">
        <f t="shared" si="156"/>
        <v>575.04999999999995</v>
      </c>
      <c r="W492" s="49">
        <f t="shared" si="157"/>
        <v>0.23326666666666665</v>
      </c>
      <c r="X492" s="1"/>
    </row>
    <row r="493" spans="1:24" x14ac:dyDescent="0.25">
      <c r="A493" t="s">
        <v>7</v>
      </c>
      <c r="B493" s="212" t="s">
        <v>617</v>
      </c>
      <c r="C493" t="s">
        <v>618</v>
      </c>
      <c r="D493" s="47">
        <v>2324.67</v>
      </c>
      <c r="E493" s="47">
        <v>5000</v>
      </c>
      <c r="F493" s="47">
        <f t="shared" si="154"/>
        <v>2675.33</v>
      </c>
      <c r="H493" s="60">
        <v>0</v>
      </c>
      <c r="I493" s="60">
        <v>60.2</v>
      </c>
      <c r="J493" s="60">
        <v>750</v>
      </c>
      <c r="K493" s="60">
        <v>0</v>
      </c>
      <c r="L493" s="60">
        <v>0</v>
      </c>
      <c r="M493" s="60">
        <v>0</v>
      </c>
      <c r="N493" s="60">
        <v>0</v>
      </c>
      <c r="O493" s="60">
        <v>99.1</v>
      </c>
      <c r="P493" s="60">
        <v>0</v>
      </c>
      <c r="Q493" s="159">
        <f>VLOOKUP(B493,[7]GBCY1636!$B:$D,3,FALSE)</f>
        <v>0</v>
      </c>
      <c r="R493" s="159">
        <v>0</v>
      </c>
      <c r="S493" s="60">
        <v>29.72</v>
      </c>
      <c r="T493" s="47">
        <f t="shared" si="155"/>
        <v>939.0200000000001</v>
      </c>
      <c r="U493" s="60">
        <v>3500</v>
      </c>
      <c r="V493" s="60">
        <f t="shared" si="156"/>
        <v>2560.98</v>
      </c>
      <c r="W493" s="49">
        <f t="shared" si="157"/>
        <v>0.26829142857142863</v>
      </c>
      <c r="X493" s="1"/>
    </row>
    <row r="494" spans="1:24" x14ac:dyDescent="0.25">
      <c r="A494" t="s">
        <v>7</v>
      </c>
      <c r="B494" s="212" t="s">
        <v>619</v>
      </c>
      <c r="C494" t="s">
        <v>620</v>
      </c>
      <c r="D494" s="47">
        <v>6220.7</v>
      </c>
      <c r="E494" s="47">
        <v>8000</v>
      </c>
      <c r="F494" s="47">
        <f t="shared" si="154"/>
        <v>1779.3000000000002</v>
      </c>
      <c r="H494" s="60">
        <v>1234.17</v>
      </c>
      <c r="I494" s="60">
        <v>757.78</v>
      </c>
      <c r="J494" s="60">
        <v>1026.8900000000001</v>
      </c>
      <c r="K494" s="60">
        <v>101</v>
      </c>
      <c r="L494" s="60">
        <v>158</v>
      </c>
      <c r="M494" s="60">
        <v>454.4</v>
      </c>
      <c r="N494" s="60">
        <v>346.76</v>
      </c>
      <c r="O494" s="60">
        <v>303.42</v>
      </c>
      <c r="P494" s="60">
        <v>0</v>
      </c>
      <c r="Q494" s="159">
        <f>VLOOKUP(B494,[7]GBCY1636!$B:$D,3,FALSE)</f>
        <v>1452</v>
      </c>
      <c r="R494" s="159">
        <v>600.70000000000005</v>
      </c>
      <c r="S494" s="60">
        <v>97.31</v>
      </c>
      <c r="T494" s="47">
        <f t="shared" si="155"/>
        <v>6532.43</v>
      </c>
      <c r="U494" s="60">
        <v>8000</v>
      </c>
      <c r="V494" s="60">
        <f t="shared" si="156"/>
        <v>1467.5699999999997</v>
      </c>
      <c r="W494" s="49">
        <f t="shared" si="157"/>
        <v>0.81655375000000008</v>
      </c>
      <c r="X494" s="1"/>
    </row>
    <row r="495" spans="1:24" x14ac:dyDescent="0.25">
      <c r="A495" t="s">
        <v>7</v>
      </c>
      <c r="B495" s="212" t="s">
        <v>621</v>
      </c>
      <c r="C495" t="s">
        <v>622</v>
      </c>
      <c r="D495" s="47">
        <v>2821.85</v>
      </c>
      <c r="E495" s="47">
        <v>5000</v>
      </c>
      <c r="F495" s="47">
        <f t="shared" si="154"/>
        <v>2178.15</v>
      </c>
      <c r="H495" s="60">
        <v>316.5</v>
      </c>
      <c r="I495" s="60">
        <v>569.35</v>
      </c>
      <c r="J495" s="60">
        <v>301</v>
      </c>
      <c r="K495" s="60">
        <v>0</v>
      </c>
      <c r="L495" s="60">
        <v>0</v>
      </c>
      <c r="M495" s="60">
        <v>0</v>
      </c>
      <c r="N495" s="60">
        <v>0</v>
      </c>
      <c r="O495" s="60">
        <v>133.4</v>
      </c>
      <c r="P495" s="60">
        <v>0</v>
      </c>
      <c r="Q495" s="159">
        <f>VLOOKUP(B495,[7]GBCY1636!$B:$D,3,FALSE)</f>
        <v>0</v>
      </c>
      <c r="R495" s="159">
        <v>0</v>
      </c>
      <c r="S495" s="60">
        <v>200</v>
      </c>
      <c r="T495" s="47">
        <f t="shared" si="155"/>
        <v>1520.25</v>
      </c>
      <c r="U495" s="60">
        <v>6000</v>
      </c>
      <c r="V495" s="60">
        <f t="shared" si="156"/>
        <v>4479.75</v>
      </c>
      <c r="W495" s="49">
        <f t="shared" si="157"/>
        <v>0.25337500000000002</v>
      </c>
      <c r="X495" s="1"/>
    </row>
    <row r="496" spans="1:24" x14ac:dyDescent="0.25">
      <c r="A496" t="s">
        <v>7</v>
      </c>
      <c r="B496" s="212" t="s">
        <v>623</v>
      </c>
      <c r="C496" t="s">
        <v>624</v>
      </c>
      <c r="D496" s="47">
        <v>0</v>
      </c>
      <c r="E496" s="47">
        <v>2500</v>
      </c>
      <c r="F496" s="47">
        <f t="shared" si="154"/>
        <v>2500</v>
      </c>
      <c r="H496" s="60">
        <v>0</v>
      </c>
      <c r="I496" s="60">
        <v>0</v>
      </c>
      <c r="J496" s="60">
        <v>0</v>
      </c>
      <c r="K496" s="60">
        <v>0</v>
      </c>
      <c r="L496" s="60">
        <v>0</v>
      </c>
      <c r="M496" s="60">
        <v>0</v>
      </c>
      <c r="N496" s="60">
        <v>0</v>
      </c>
      <c r="O496" s="60">
        <v>0</v>
      </c>
      <c r="P496" s="60">
        <v>0</v>
      </c>
      <c r="Q496" s="159">
        <f>VLOOKUP(B496,[7]GBCY1636!$B:$D,3,FALSE)</f>
        <v>0</v>
      </c>
      <c r="R496" s="159">
        <v>0</v>
      </c>
      <c r="S496" s="60">
        <v>0</v>
      </c>
      <c r="T496" s="47">
        <f t="shared" si="155"/>
        <v>0</v>
      </c>
      <c r="U496" s="60">
        <v>3000</v>
      </c>
      <c r="V496" s="60">
        <f t="shared" si="156"/>
        <v>3000</v>
      </c>
      <c r="W496" s="49">
        <f t="shared" si="157"/>
        <v>0</v>
      </c>
      <c r="X496" s="1"/>
    </row>
    <row r="497" spans="1:24" x14ac:dyDescent="0.25">
      <c r="A497" t="s">
        <v>7</v>
      </c>
      <c r="B497" s="212" t="s">
        <v>625</v>
      </c>
      <c r="C497" t="s">
        <v>626</v>
      </c>
      <c r="D497" s="47">
        <v>1370.04</v>
      </c>
      <c r="E497" s="47">
        <v>2500</v>
      </c>
      <c r="F497" s="47">
        <f t="shared" si="154"/>
        <v>1129.96</v>
      </c>
      <c r="H497" s="60">
        <v>0</v>
      </c>
      <c r="I497" s="60">
        <v>349.64</v>
      </c>
      <c r="J497" s="60">
        <v>0</v>
      </c>
      <c r="K497" s="60">
        <v>0</v>
      </c>
      <c r="L497" s="60">
        <v>0</v>
      </c>
      <c r="M497" s="60">
        <v>295.27999999999997</v>
      </c>
      <c r="N497" s="60">
        <v>0</v>
      </c>
      <c r="O497" s="60">
        <v>0</v>
      </c>
      <c r="P497" s="60">
        <v>0</v>
      </c>
      <c r="Q497" s="159">
        <f>VLOOKUP(B497,[7]GBCY1636!$B:$D,3,FALSE)</f>
        <v>400.84</v>
      </c>
      <c r="R497" s="159">
        <v>0</v>
      </c>
      <c r="S497" s="60">
        <v>0</v>
      </c>
      <c r="T497" s="47">
        <f t="shared" si="155"/>
        <v>1045.76</v>
      </c>
      <c r="U497" s="60">
        <v>2500</v>
      </c>
      <c r="V497" s="60">
        <f t="shared" si="156"/>
        <v>1454.24</v>
      </c>
      <c r="W497" s="49">
        <f t="shared" si="157"/>
        <v>0.41830400000000001</v>
      </c>
      <c r="X497" s="1"/>
    </row>
    <row r="498" spans="1:24" x14ac:dyDescent="0.25">
      <c r="A498" t="s">
        <v>7</v>
      </c>
      <c r="B498" s="212" t="s">
        <v>627</v>
      </c>
      <c r="C498" t="s">
        <v>182</v>
      </c>
      <c r="D498" s="47">
        <v>18608.080000000002</v>
      </c>
      <c r="E498" s="47">
        <v>20000</v>
      </c>
      <c r="F498" s="47">
        <f t="shared" si="154"/>
        <v>1391.9199999999983</v>
      </c>
      <c r="H498" s="60">
        <v>961.8</v>
      </c>
      <c r="I498" s="60">
        <v>655.04</v>
      </c>
      <c r="J498" s="60">
        <v>8283.67</v>
      </c>
      <c r="K498" s="60">
        <v>217.75</v>
      </c>
      <c r="L498" s="60">
        <v>4118.66</v>
      </c>
      <c r="M498" s="60">
        <v>0</v>
      </c>
      <c r="N498" s="60">
        <v>389.53</v>
      </c>
      <c r="O498" s="60">
        <v>141.30000000000001</v>
      </c>
      <c r="P498" s="60">
        <v>1675.37</v>
      </c>
      <c r="Q498" s="159">
        <f>VLOOKUP(B498,[7]GBCY1636!$B:$D,3,FALSE)</f>
        <v>2910.65</v>
      </c>
      <c r="R498" s="159">
        <v>347.39</v>
      </c>
      <c r="S498" s="60">
        <v>22.24</v>
      </c>
      <c r="T498" s="47">
        <f t="shared" si="155"/>
        <v>19723.400000000001</v>
      </c>
      <c r="U498" s="60">
        <v>20000</v>
      </c>
      <c r="V498" s="60">
        <f t="shared" si="156"/>
        <v>276.59999999999854</v>
      </c>
      <c r="W498" s="49">
        <f t="shared" si="157"/>
        <v>0.9861700000000001</v>
      </c>
      <c r="X498" s="1"/>
    </row>
    <row r="499" spans="1:24" x14ac:dyDescent="0.25">
      <c r="A499" t="s">
        <v>7</v>
      </c>
      <c r="B499" s="212" t="s">
        <v>628</v>
      </c>
      <c r="C499" t="s">
        <v>629</v>
      </c>
      <c r="D499" s="47">
        <v>9683.9699999999993</v>
      </c>
      <c r="E499" s="47">
        <v>2500</v>
      </c>
      <c r="F499" s="47">
        <f t="shared" si="154"/>
        <v>-7183.9699999999993</v>
      </c>
      <c r="H499" s="60">
        <v>0</v>
      </c>
      <c r="I499" s="60">
        <v>0</v>
      </c>
      <c r="J499" s="60">
        <v>0</v>
      </c>
      <c r="K499" s="60">
        <v>0</v>
      </c>
      <c r="L499" s="60">
        <v>0</v>
      </c>
      <c r="M499" s="60">
        <v>0</v>
      </c>
      <c r="N499" s="60">
        <v>0</v>
      </c>
      <c r="O499" s="60">
        <v>0</v>
      </c>
      <c r="P499" s="60">
        <v>0</v>
      </c>
      <c r="Q499" s="159">
        <f>VLOOKUP(B499,[7]GBCY1636!$B:$D,3,FALSE)</f>
        <v>0</v>
      </c>
      <c r="R499" s="159">
        <v>0</v>
      </c>
      <c r="S499" s="60">
        <v>0</v>
      </c>
      <c r="T499" s="47">
        <f t="shared" si="155"/>
        <v>0</v>
      </c>
      <c r="U499" s="60">
        <v>2500</v>
      </c>
      <c r="V499" s="60">
        <f t="shared" si="156"/>
        <v>2500</v>
      </c>
      <c r="W499" s="49">
        <f t="shared" si="157"/>
        <v>0</v>
      </c>
    </row>
    <row r="500" spans="1:24" ht="15.75" thickBot="1" x14ac:dyDescent="0.3">
      <c r="B500" s="212"/>
      <c r="D500" s="70">
        <v>173417.44000000003</v>
      </c>
      <c r="E500" s="71">
        <v>185500</v>
      </c>
      <c r="F500" s="72">
        <f>SUM(F485:F499)</f>
        <v>12082.56</v>
      </c>
      <c r="G500" s="73"/>
      <c r="H500" s="71">
        <f t="shared" ref="H500:T500" si="158">SUM(H485:H499)</f>
        <v>6862.3</v>
      </c>
      <c r="I500" s="71">
        <f t="shared" si="158"/>
        <v>15808.620000000003</v>
      </c>
      <c r="J500" s="71">
        <f t="shared" si="158"/>
        <v>14030.61</v>
      </c>
      <c r="K500" s="71">
        <f t="shared" si="158"/>
        <v>12040.87</v>
      </c>
      <c r="L500" s="71">
        <f t="shared" si="158"/>
        <v>9757.94</v>
      </c>
      <c r="M500" s="71">
        <f t="shared" si="158"/>
        <v>11167.81</v>
      </c>
      <c r="N500" s="71">
        <f t="shared" si="158"/>
        <v>3014.5600000000004</v>
      </c>
      <c r="O500" s="71">
        <f t="shared" si="158"/>
        <v>2976.78</v>
      </c>
      <c r="P500" s="71">
        <f t="shared" si="158"/>
        <v>15218</v>
      </c>
      <c r="Q500" s="71">
        <f t="shared" si="158"/>
        <v>15688.39</v>
      </c>
      <c r="R500" s="71">
        <f t="shared" si="158"/>
        <v>26831.269999999997</v>
      </c>
      <c r="S500" s="71">
        <f t="shared" si="158"/>
        <v>6475.85</v>
      </c>
      <c r="T500" s="71">
        <f t="shared" si="158"/>
        <v>139873</v>
      </c>
      <c r="U500" s="71">
        <f>SUM(U485:U499)</f>
        <v>185500</v>
      </c>
      <c r="V500" s="71">
        <f>SUM(V485:V499)</f>
        <v>45626.999999999985</v>
      </c>
      <c r="W500" s="66">
        <f t="shared" si="157"/>
        <v>0.75403234501347705</v>
      </c>
    </row>
    <row r="501" spans="1:24" ht="15.75" thickTop="1" x14ac:dyDescent="0.25">
      <c r="A501" t="s">
        <v>183</v>
      </c>
      <c r="B501" s="212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S501" s="60"/>
      <c r="U501" s="60"/>
      <c r="V501" s="60"/>
      <c r="X501" s="1"/>
    </row>
    <row r="502" spans="1:24" x14ac:dyDescent="0.25">
      <c r="A502" t="s">
        <v>7</v>
      </c>
      <c r="B502" s="212" t="s">
        <v>632</v>
      </c>
      <c r="C502" t="s">
        <v>319</v>
      </c>
      <c r="D502" s="47">
        <v>64893.88</v>
      </c>
      <c r="E502" s="47">
        <v>65000</v>
      </c>
      <c r="F502" s="47">
        <f t="shared" ref="F502:F507" si="159">E502-D502</f>
        <v>106.12000000000262</v>
      </c>
      <c r="H502" s="60">
        <v>0</v>
      </c>
      <c r="I502" s="60">
        <v>0</v>
      </c>
      <c r="J502" s="60">
        <v>36490.36</v>
      </c>
      <c r="K502" s="60">
        <v>0</v>
      </c>
      <c r="L502" s="60">
        <v>32720</v>
      </c>
      <c r="M502" s="60">
        <v>0</v>
      </c>
      <c r="N502" s="60">
        <v>0</v>
      </c>
      <c r="O502" s="60">
        <v>0</v>
      </c>
      <c r="P502" s="60">
        <v>0</v>
      </c>
      <c r="Q502" s="159">
        <v>0</v>
      </c>
      <c r="R502" s="159">
        <v>0</v>
      </c>
      <c r="S502" s="60">
        <v>0</v>
      </c>
      <c r="T502" s="47">
        <f t="shared" ref="T502:T507" si="160">SUM(H502:S502)</f>
        <v>69210.36</v>
      </c>
      <c r="U502" s="60">
        <v>70000</v>
      </c>
      <c r="V502" s="60">
        <f t="shared" ref="V502:V507" si="161">U502-T502</f>
        <v>789.63999999999942</v>
      </c>
      <c r="W502" s="49">
        <f t="shared" ref="W502:W508" si="162">T502/U502</f>
        <v>0.98871942857142858</v>
      </c>
      <c r="X502" s="1"/>
    </row>
    <row r="503" spans="1:24" x14ac:dyDescent="0.25">
      <c r="A503" t="s">
        <v>7</v>
      </c>
      <c r="B503" s="212" t="s">
        <v>633</v>
      </c>
      <c r="C503" t="s">
        <v>185</v>
      </c>
      <c r="D503" s="47">
        <v>5779.76</v>
      </c>
      <c r="E503" s="47">
        <v>6000</v>
      </c>
      <c r="F503" s="47">
        <f t="shared" si="159"/>
        <v>220.23999999999978</v>
      </c>
      <c r="H503" s="60">
        <v>126.13</v>
      </c>
      <c r="I503" s="60">
        <v>75.61</v>
      </c>
      <c r="J503" s="60">
        <v>887.06</v>
      </c>
      <c r="K503" s="60">
        <v>108.47</v>
      </c>
      <c r="L503" s="60">
        <v>148.22</v>
      </c>
      <c r="M503" s="60">
        <v>0</v>
      </c>
      <c r="N503" s="60">
        <v>0</v>
      </c>
      <c r="O503" s="60">
        <v>96.05</v>
      </c>
      <c r="P503" s="60">
        <v>567.63</v>
      </c>
      <c r="Q503" s="159">
        <v>103.29</v>
      </c>
      <c r="R503" s="159">
        <v>198.1</v>
      </c>
      <c r="S503" s="60">
        <v>627.66999999999996</v>
      </c>
      <c r="T503" s="47">
        <f t="shared" si="160"/>
        <v>2938.23</v>
      </c>
      <c r="U503" s="60">
        <v>10000</v>
      </c>
      <c r="V503" s="60">
        <f t="shared" si="161"/>
        <v>7061.77</v>
      </c>
      <c r="W503" s="49">
        <f t="shared" si="162"/>
        <v>0.293823</v>
      </c>
      <c r="X503" s="1"/>
    </row>
    <row r="504" spans="1:24" x14ac:dyDescent="0.25">
      <c r="A504" t="s">
        <v>7</v>
      </c>
      <c r="B504" s="212" t="s">
        <v>634</v>
      </c>
      <c r="C504" t="s">
        <v>186</v>
      </c>
      <c r="D504" s="47">
        <v>14709.69</v>
      </c>
      <c r="E504" s="47">
        <v>15000</v>
      </c>
      <c r="F504" s="47">
        <f t="shared" si="159"/>
        <v>290.30999999999949</v>
      </c>
      <c r="H504" s="60">
        <v>0</v>
      </c>
      <c r="I504" s="60">
        <v>9.59</v>
      </c>
      <c r="J504" s="60">
        <v>0</v>
      </c>
      <c r="K504" s="60">
        <v>1389.15</v>
      </c>
      <c r="L504" s="60">
        <v>0</v>
      </c>
      <c r="M504" s="60">
        <v>0</v>
      </c>
      <c r="N504" s="60">
        <v>9920</v>
      </c>
      <c r="O504" s="60">
        <v>0</v>
      </c>
      <c r="P504" s="60">
        <v>1929.84</v>
      </c>
      <c r="Q504" s="60">
        <v>400</v>
      </c>
      <c r="R504" s="159">
        <v>0</v>
      </c>
      <c r="S504" s="60">
        <v>0</v>
      </c>
      <c r="T504" s="47">
        <f t="shared" si="160"/>
        <v>13648.58</v>
      </c>
      <c r="U504" s="60">
        <v>15000</v>
      </c>
      <c r="V504" s="60">
        <f t="shared" si="161"/>
        <v>1351.42</v>
      </c>
      <c r="W504" s="49">
        <f t="shared" si="162"/>
        <v>0.90990533333333334</v>
      </c>
      <c r="X504" s="1"/>
    </row>
    <row r="505" spans="1:24" x14ac:dyDescent="0.25">
      <c r="A505" t="s">
        <v>7</v>
      </c>
      <c r="B505" s="212" t="s">
        <v>635</v>
      </c>
      <c r="C505" t="s">
        <v>636</v>
      </c>
      <c r="D505" s="47">
        <v>12661.27</v>
      </c>
      <c r="E505" s="47">
        <v>23000</v>
      </c>
      <c r="F505" s="47">
        <f t="shared" si="159"/>
        <v>10338.73</v>
      </c>
      <c r="H505" s="60">
        <v>0</v>
      </c>
      <c r="I505" s="60">
        <v>69.989999999999995</v>
      </c>
      <c r="J505" s="60">
        <v>458.29</v>
      </c>
      <c r="K505" s="60">
        <v>0</v>
      </c>
      <c r="L505" s="60">
        <v>0</v>
      </c>
      <c r="M505" s="60">
        <v>0</v>
      </c>
      <c r="N505" s="60">
        <v>6993.9</v>
      </c>
      <c r="O505" s="60">
        <v>0</v>
      </c>
      <c r="P505" s="60">
        <v>6623.1</v>
      </c>
      <c r="Q505" s="60">
        <v>0</v>
      </c>
      <c r="R505" s="159">
        <v>703.99</v>
      </c>
      <c r="S505" s="60">
        <v>4584</v>
      </c>
      <c r="T505" s="47">
        <f t="shared" si="160"/>
        <v>19433.269999999997</v>
      </c>
      <c r="U505" s="60">
        <v>30000</v>
      </c>
      <c r="V505" s="60">
        <f t="shared" si="161"/>
        <v>10566.730000000003</v>
      </c>
      <c r="W505" s="49">
        <f t="shared" si="162"/>
        <v>0.64777566666666653</v>
      </c>
      <c r="X505" s="1"/>
    </row>
    <row r="506" spans="1:24" x14ac:dyDescent="0.25">
      <c r="B506" s="212" t="s">
        <v>638</v>
      </c>
      <c r="C506" t="s">
        <v>639</v>
      </c>
      <c r="D506" s="47">
        <v>0</v>
      </c>
      <c r="E506" s="47">
        <v>0</v>
      </c>
      <c r="F506" s="47">
        <f t="shared" si="159"/>
        <v>0</v>
      </c>
      <c r="H506" s="60">
        <v>0</v>
      </c>
      <c r="I506" s="60">
        <v>0</v>
      </c>
      <c r="J506" s="60">
        <v>0</v>
      </c>
      <c r="K506" s="60">
        <v>0</v>
      </c>
      <c r="L506" s="60">
        <v>0</v>
      </c>
      <c r="M506" s="60">
        <v>0</v>
      </c>
      <c r="N506" s="60">
        <v>0</v>
      </c>
      <c r="O506" s="60">
        <v>0</v>
      </c>
      <c r="P506" s="60">
        <v>0</v>
      </c>
      <c r="Q506" s="60">
        <v>0</v>
      </c>
      <c r="R506" s="159">
        <v>0</v>
      </c>
      <c r="S506" s="60">
        <v>0</v>
      </c>
      <c r="T506" s="47">
        <f t="shared" si="160"/>
        <v>0</v>
      </c>
      <c r="U506" s="60">
        <v>14000</v>
      </c>
      <c r="V506" s="60">
        <f t="shared" si="161"/>
        <v>14000</v>
      </c>
      <c r="W506" s="49">
        <f t="shared" si="162"/>
        <v>0</v>
      </c>
      <c r="X506" s="1"/>
    </row>
    <row r="507" spans="1:24" x14ac:dyDescent="0.25">
      <c r="A507" t="s">
        <v>7</v>
      </c>
      <c r="B507" s="212" t="s">
        <v>640</v>
      </c>
      <c r="C507" t="s">
        <v>641</v>
      </c>
      <c r="D507" s="47">
        <v>23669.99</v>
      </c>
      <c r="E507" s="47">
        <v>25000</v>
      </c>
      <c r="F507" s="47">
        <f t="shared" si="159"/>
        <v>1330.0099999999984</v>
      </c>
      <c r="H507" s="60">
        <v>0</v>
      </c>
      <c r="I507" s="60">
        <v>432</v>
      </c>
      <c r="J507" s="60">
        <v>396</v>
      </c>
      <c r="K507" s="60">
        <v>692.5</v>
      </c>
      <c r="L507" s="60">
        <v>0</v>
      </c>
      <c r="M507" s="60">
        <v>0</v>
      </c>
      <c r="N507" s="60">
        <v>0</v>
      </c>
      <c r="O507" s="60">
        <v>0</v>
      </c>
      <c r="P507" s="60">
        <v>1765.87</v>
      </c>
      <c r="Q507" s="60">
        <v>19329.240000000002</v>
      </c>
      <c r="R507" s="159">
        <v>0</v>
      </c>
      <c r="S507" s="60">
        <v>0</v>
      </c>
      <c r="T507" s="47">
        <f t="shared" si="160"/>
        <v>22615.61</v>
      </c>
      <c r="U507" s="60">
        <v>32000</v>
      </c>
      <c r="V507" s="60">
        <f t="shared" si="161"/>
        <v>9384.39</v>
      </c>
      <c r="W507" s="49">
        <f t="shared" si="162"/>
        <v>0.70673781250000001</v>
      </c>
    </row>
    <row r="508" spans="1:24" ht="15.75" thickBot="1" x14ac:dyDescent="0.3">
      <c r="B508" s="212"/>
      <c r="D508" s="70">
        <v>121714.59000000001</v>
      </c>
      <c r="E508" s="71">
        <f t="shared" ref="E508:T508" si="163">SUM(E502:E507)</f>
        <v>134000</v>
      </c>
      <c r="F508" s="72">
        <f>SUM(F502:F507)</f>
        <v>12285.41</v>
      </c>
      <c r="G508" s="73"/>
      <c r="H508" s="71">
        <f t="shared" si="163"/>
        <v>126.13</v>
      </c>
      <c r="I508" s="71">
        <f t="shared" si="163"/>
        <v>587.19000000000005</v>
      </c>
      <c r="J508" s="71">
        <f t="shared" si="163"/>
        <v>38231.71</v>
      </c>
      <c r="K508" s="71">
        <f t="shared" si="163"/>
        <v>2190.12</v>
      </c>
      <c r="L508" s="71">
        <f t="shared" si="163"/>
        <v>32868.22</v>
      </c>
      <c r="M508" s="71">
        <f t="shared" si="163"/>
        <v>0</v>
      </c>
      <c r="N508" s="71">
        <f t="shared" si="163"/>
        <v>16913.900000000001</v>
      </c>
      <c r="O508" s="71">
        <f t="shared" si="163"/>
        <v>96.05</v>
      </c>
      <c r="P508" s="71">
        <f t="shared" si="163"/>
        <v>10886.439999999999</v>
      </c>
      <c r="Q508" s="71">
        <f t="shared" si="163"/>
        <v>19832.530000000002</v>
      </c>
      <c r="R508" s="72">
        <f t="shared" si="163"/>
        <v>902.09</v>
      </c>
      <c r="S508" s="71">
        <f t="shared" si="163"/>
        <v>5211.67</v>
      </c>
      <c r="T508" s="70">
        <f t="shared" si="163"/>
        <v>127846.05</v>
      </c>
      <c r="U508" s="71">
        <f>SUM(U502:U507)</f>
        <v>171000</v>
      </c>
      <c r="V508" s="71">
        <f>SUM(V502:V507)</f>
        <v>43153.950000000004</v>
      </c>
      <c r="W508" s="66">
        <f t="shared" si="162"/>
        <v>0.74763771929824563</v>
      </c>
    </row>
    <row r="509" spans="1:24" ht="15.75" thickTop="1" x14ac:dyDescent="0.25">
      <c r="A509" t="s">
        <v>187</v>
      </c>
      <c r="B509" s="212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S509" s="60"/>
      <c r="U509" s="60"/>
      <c r="V509" s="60"/>
      <c r="X509" s="1"/>
    </row>
    <row r="510" spans="1:24" x14ac:dyDescent="0.25">
      <c r="A510" t="s">
        <v>7</v>
      </c>
      <c r="B510" s="212" t="s">
        <v>642</v>
      </c>
      <c r="C510" t="s">
        <v>643</v>
      </c>
      <c r="D510" s="47">
        <v>135696.21</v>
      </c>
      <c r="E510" s="47">
        <v>1000</v>
      </c>
      <c r="F510" s="47">
        <f>E510-D510</f>
        <v>-134696.21</v>
      </c>
      <c r="H510" s="60">
        <v>1901.61</v>
      </c>
      <c r="I510" s="60">
        <v>443</v>
      </c>
      <c r="J510" s="60">
        <v>22391.66</v>
      </c>
      <c r="K510" s="60">
        <v>58175</v>
      </c>
      <c r="L510" s="60">
        <v>0</v>
      </c>
      <c r="M510" s="60">
        <v>0</v>
      </c>
      <c r="N510" s="60">
        <v>0</v>
      </c>
      <c r="O510" s="60">
        <v>17234.14</v>
      </c>
      <c r="P510" s="60">
        <v>3649.75</v>
      </c>
      <c r="Q510" s="60">
        <v>65188.02</v>
      </c>
      <c r="R510" s="159">
        <v>330.53</v>
      </c>
      <c r="S510" s="60">
        <v>18843.599999999999</v>
      </c>
      <c r="T510" s="47">
        <f t="shared" ref="T510:T512" si="164">SUM(H510:S510)</f>
        <v>188157.31</v>
      </c>
      <c r="U510" s="60">
        <f>VLOOKUP(B510,'[1]MAY 2019'!$B:$G,6,FALSE)</f>
        <v>1000</v>
      </c>
      <c r="V510" s="60">
        <f>U510-T510</f>
        <v>-187157.31</v>
      </c>
      <c r="W510" s="49">
        <f>T510/U510</f>
        <v>188.15731</v>
      </c>
      <c r="X510" s="1"/>
    </row>
    <row r="511" spans="1:24" x14ac:dyDescent="0.25">
      <c r="B511" s="212" t="s">
        <v>644</v>
      </c>
      <c r="C511" t="s">
        <v>645</v>
      </c>
      <c r="D511" s="47">
        <v>386</v>
      </c>
      <c r="E511" s="47">
        <v>0</v>
      </c>
      <c r="F511" s="47">
        <f>E511-D511</f>
        <v>-386</v>
      </c>
      <c r="H511" s="60">
        <v>0</v>
      </c>
      <c r="I511" s="60">
        <v>0</v>
      </c>
      <c r="J511" s="60">
        <v>500</v>
      </c>
      <c r="K511" s="60">
        <v>0</v>
      </c>
      <c r="L511" s="60">
        <v>0</v>
      </c>
      <c r="M511" s="60">
        <v>0</v>
      </c>
      <c r="N511" s="60">
        <v>0</v>
      </c>
      <c r="O511" s="60">
        <v>0</v>
      </c>
      <c r="P511" s="60">
        <v>0</v>
      </c>
      <c r="Q511" s="60">
        <v>0</v>
      </c>
      <c r="R511" s="159">
        <v>0</v>
      </c>
      <c r="S511" s="60">
        <v>1100</v>
      </c>
      <c r="T511" s="47">
        <f t="shared" si="164"/>
        <v>1600</v>
      </c>
      <c r="U511" s="60">
        <v>0</v>
      </c>
      <c r="V511" s="60">
        <f>U511-T511</f>
        <v>-1600</v>
      </c>
      <c r="W511" s="49">
        <v>0</v>
      </c>
      <c r="X511" s="1"/>
    </row>
    <row r="512" spans="1:24" x14ac:dyDescent="0.25">
      <c r="A512" t="s">
        <v>7</v>
      </c>
      <c r="B512" s="212" t="s">
        <v>646</v>
      </c>
      <c r="C512" t="s">
        <v>188</v>
      </c>
      <c r="D512" s="47">
        <v>7200</v>
      </c>
      <c r="E512" s="47">
        <v>68061.100000000006</v>
      </c>
      <c r="F512" s="47">
        <f>E512-D512</f>
        <v>60861.100000000006</v>
      </c>
      <c r="H512" s="60">
        <v>0</v>
      </c>
      <c r="I512" s="60">
        <v>0</v>
      </c>
      <c r="J512" s="60">
        <v>0</v>
      </c>
      <c r="K512" s="60">
        <v>0</v>
      </c>
      <c r="L512" s="60">
        <v>0</v>
      </c>
      <c r="M512" s="60">
        <v>0</v>
      </c>
      <c r="N512" s="60">
        <v>0</v>
      </c>
      <c r="O512" s="60">
        <v>0</v>
      </c>
      <c r="P512" s="60">
        <v>0</v>
      </c>
      <c r="Q512" s="60">
        <v>0</v>
      </c>
      <c r="R512" s="159">
        <v>0</v>
      </c>
      <c r="S512" s="60">
        <v>0</v>
      </c>
      <c r="T512" s="47">
        <f t="shared" si="164"/>
        <v>0</v>
      </c>
      <c r="U512" s="60">
        <v>0</v>
      </c>
      <c r="V512" s="60">
        <f>U512-T512</f>
        <v>0</v>
      </c>
      <c r="W512" s="49">
        <v>0</v>
      </c>
    </row>
    <row r="513" spans="1:24" ht="15.75" thickBot="1" x14ac:dyDescent="0.3">
      <c r="B513" s="212"/>
      <c r="D513" s="70">
        <v>143282.21</v>
      </c>
      <c r="E513" s="71">
        <v>69061.100000000006</v>
      </c>
      <c r="F513" s="72">
        <f>SUM(F510:F512)</f>
        <v>-74221.109999999986</v>
      </c>
      <c r="G513" s="73"/>
      <c r="H513" s="71">
        <f t="shared" ref="H513:T513" si="165">SUM(H510:H512)</f>
        <v>1901.61</v>
      </c>
      <c r="I513" s="71">
        <f t="shared" si="165"/>
        <v>443</v>
      </c>
      <c r="J513" s="71">
        <f t="shared" si="165"/>
        <v>22891.66</v>
      </c>
      <c r="K513" s="71">
        <f t="shared" si="165"/>
        <v>58175</v>
      </c>
      <c r="L513" s="71">
        <f t="shared" si="165"/>
        <v>0</v>
      </c>
      <c r="M513" s="71">
        <f t="shared" si="165"/>
        <v>0</v>
      </c>
      <c r="N513" s="71">
        <f t="shared" si="165"/>
        <v>0</v>
      </c>
      <c r="O513" s="71">
        <f t="shared" si="165"/>
        <v>17234.14</v>
      </c>
      <c r="P513" s="71">
        <f t="shared" si="165"/>
        <v>3649.75</v>
      </c>
      <c r="Q513" s="71">
        <f t="shared" si="165"/>
        <v>65188.02</v>
      </c>
      <c r="R513" s="72">
        <f t="shared" si="165"/>
        <v>330.53</v>
      </c>
      <c r="S513" s="71">
        <f t="shared" si="165"/>
        <v>19943.599999999999</v>
      </c>
      <c r="T513" s="70">
        <f t="shared" si="165"/>
        <v>189757.31</v>
      </c>
      <c r="U513" s="71">
        <f>SUM(U510:U512)</f>
        <v>1000</v>
      </c>
      <c r="V513" s="71">
        <f>SUM(V510:V512)</f>
        <v>-188757.31</v>
      </c>
      <c r="W513" s="66">
        <f>T513/U513</f>
        <v>189.75730999999999</v>
      </c>
    </row>
    <row r="514" spans="1:24" ht="15.75" thickTop="1" x14ac:dyDescent="0.25">
      <c r="B514" s="212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162"/>
      <c r="S514" s="78"/>
      <c r="T514" s="76"/>
      <c r="U514" s="78"/>
      <c r="V514" s="78"/>
      <c r="W514" s="79"/>
    </row>
    <row r="515" spans="1:24" ht="17.25" x14ac:dyDescent="0.3">
      <c r="B515" s="212"/>
      <c r="C515" s="93" t="s">
        <v>1221</v>
      </c>
      <c r="D515" s="98">
        <v>6548339.5199999996</v>
      </c>
      <c r="E515" s="101">
        <f>E513+E508+E500+E483+E475+E450</f>
        <v>6042160.8899999997</v>
      </c>
      <c r="F515" s="108">
        <f>F513+F508+F500+F483+F475+F450</f>
        <v>-508178.63000000024</v>
      </c>
      <c r="G515" s="102"/>
      <c r="H515" s="101">
        <f t="shared" ref="H515:V515" si="166">H513+H508+H500+H483+H475+H450</f>
        <v>403322.93000000005</v>
      </c>
      <c r="I515" s="101">
        <f t="shared" si="166"/>
        <v>390323.81000000006</v>
      </c>
      <c r="J515" s="101">
        <f t="shared" si="166"/>
        <v>440903.82000000007</v>
      </c>
      <c r="K515" s="101">
        <f t="shared" si="166"/>
        <v>479486.77999999991</v>
      </c>
      <c r="L515" s="101">
        <f t="shared" si="166"/>
        <v>538849.44000000006</v>
      </c>
      <c r="M515" s="101">
        <f t="shared" si="166"/>
        <v>427238.19000000012</v>
      </c>
      <c r="N515" s="101">
        <f t="shared" si="166"/>
        <v>374800.71000000008</v>
      </c>
      <c r="O515" s="101">
        <f t="shared" si="166"/>
        <v>626930.52</v>
      </c>
      <c r="P515" s="101">
        <f t="shared" si="166"/>
        <v>1142070.6399999999</v>
      </c>
      <c r="Q515" s="101">
        <f t="shared" si="166"/>
        <v>475153.56999999995</v>
      </c>
      <c r="R515" s="101">
        <f t="shared" si="166"/>
        <v>951774.88</v>
      </c>
      <c r="S515" s="101">
        <f t="shared" si="166"/>
        <v>475945.93999999994</v>
      </c>
      <c r="T515" s="101">
        <f t="shared" si="166"/>
        <v>6726801.2300000004</v>
      </c>
      <c r="U515" s="101">
        <f t="shared" si="166"/>
        <v>6661719.1400000006</v>
      </c>
      <c r="V515" s="101">
        <f t="shared" si="166"/>
        <v>-65082.089999999764</v>
      </c>
      <c r="W515" s="103">
        <f>T515/U515</f>
        <v>1.009769563776596</v>
      </c>
    </row>
    <row r="516" spans="1:24" ht="17.25" x14ac:dyDescent="0.3">
      <c r="B516" s="212"/>
      <c r="C516" s="93"/>
      <c r="D516" s="98"/>
      <c r="E516" s="98"/>
      <c r="F516" s="98"/>
      <c r="G516" s="99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47"/>
      <c r="S516" s="47"/>
      <c r="U516" s="101"/>
      <c r="V516" s="101"/>
      <c r="W516" s="103"/>
    </row>
    <row r="517" spans="1:24" ht="17.25" x14ac:dyDescent="0.3">
      <c r="B517" s="212"/>
      <c r="C517" s="93"/>
      <c r="D517" s="98"/>
      <c r="E517" s="98"/>
      <c r="F517" s="98"/>
      <c r="G517" s="99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8"/>
      <c r="S517" s="101"/>
      <c r="T517" s="98"/>
      <c r="U517" s="101"/>
      <c r="V517" s="101"/>
      <c r="W517" s="103"/>
    </row>
    <row r="518" spans="1:24" ht="18" thickBot="1" x14ac:dyDescent="0.35">
      <c r="B518" s="212"/>
      <c r="C518" s="93"/>
      <c r="D518" s="98"/>
      <c r="E518" s="98"/>
      <c r="F518" s="98"/>
      <c r="G518" s="99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8"/>
      <c r="S518" s="101"/>
      <c r="T518" s="98"/>
      <c r="U518" s="101"/>
      <c r="V518" s="101"/>
      <c r="W518" s="103"/>
    </row>
    <row r="519" spans="1:24" ht="15.75" thickBot="1" x14ac:dyDescent="0.3">
      <c r="B519" s="212"/>
      <c r="H519" s="224" t="s">
        <v>1104</v>
      </c>
      <c r="I519" s="225"/>
      <c r="J519" s="225"/>
      <c r="K519" s="225"/>
      <c r="L519" s="225"/>
      <c r="M519" s="225"/>
      <c r="N519" s="225"/>
      <c r="O519" s="225"/>
      <c r="P519" s="225"/>
      <c r="Q519" s="225"/>
      <c r="R519" s="225"/>
      <c r="S519" s="225"/>
      <c r="T519" s="226"/>
      <c r="U519" s="60"/>
      <c r="V519" s="89" t="s">
        <v>1105</v>
      </c>
    </row>
    <row r="520" spans="1:24" x14ac:dyDescent="0.25">
      <c r="A520" s="67" t="s">
        <v>648</v>
      </c>
      <c r="B520" s="212"/>
      <c r="D520" s="51" t="s">
        <v>1106</v>
      </c>
      <c r="E520" s="52" t="s">
        <v>1107</v>
      </c>
      <c r="F520" s="52" t="s">
        <v>1108</v>
      </c>
      <c r="H520" s="53" t="str">
        <f t="shared" ref="H520:U520" si="167">H408</f>
        <v>MAY-19</v>
      </c>
      <c r="I520" s="53" t="str">
        <f t="shared" si="167"/>
        <v>JUN-19</v>
      </c>
      <c r="J520" s="53" t="str">
        <f t="shared" si="167"/>
        <v>JUL-19</v>
      </c>
      <c r="K520" s="53" t="str">
        <f t="shared" si="167"/>
        <v>AUG-19</v>
      </c>
      <c r="L520" s="53" t="str">
        <f t="shared" si="167"/>
        <v>SEP-19</v>
      </c>
      <c r="M520" s="53" t="str">
        <f t="shared" si="167"/>
        <v>OCT-19</v>
      </c>
      <c r="N520" s="53" t="str">
        <f t="shared" si="167"/>
        <v>NOV-19</v>
      </c>
      <c r="O520" s="53" t="str">
        <f t="shared" si="167"/>
        <v>DEC-19</v>
      </c>
      <c r="P520" s="53" t="str">
        <f t="shared" si="167"/>
        <v>JAN-20</v>
      </c>
      <c r="Q520" s="53" t="str">
        <f t="shared" si="167"/>
        <v>FEB-20</v>
      </c>
      <c r="R520" s="53" t="str">
        <f t="shared" si="167"/>
        <v>MAR-20</v>
      </c>
      <c r="S520" s="53" t="str">
        <f t="shared" si="167"/>
        <v>APR-20</v>
      </c>
      <c r="T520" s="53" t="str">
        <f t="shared" si="167"/>
        <v>YEAR TO DATE</v>
      </c>
      <c r="U520" s="53" t="str">
        <f t="shared" si="167"/>
        <v>FY 2020 BUDGET</v>
      </c>
      <c r="V520" s="90" t="s">
        <v>1110</v>
      </c>
      <c r="W520" s="55" t="s">
        <v>1111</v>
      </c>
      <c r="X520" s="1"/>
    </row>
    <row r="521" spans="1:24" x14ac:dyDescent="0.25">
      <c r="A521" t="s">
        <v>7</v>
      </c>
      <c r="B521" s="212" t="s">
        <v>649</v>
      </c>
      <c r="C521" t="s">
        <v>650</v>
      </c>
      <c r="D521" s="47">
        <v>1190</v>
      </c>
      <c r="E521" s="47">
        <v>1200</v>
      </c>
      <c r="F521" s="47">
        <f>E521-D521</f>
        <v>10</v>
      </c>
      <c r="H521" s="60">
        <v>100</v>
      </c>
      <c r="I521" s="60">
        <v>100</v>
      </c>
      <c r="J521" s="60">
        <v>100</v>
      </c>
      <c r="K521" s="60">
        <v>100</v>
      </c>
      <c r="L521" s="60">
        <v>100</v>
      </c>
      <c r="M521" s="60">
        <v>0</v>
      </c>
      <c r="N521" s="60">
        <v>100</v>
      </c>
      <c r="O521" s="60">
        <v>200</v>
      </c>
      <c r="P521" s="60">
        <v>0</v>
      </c>
      <c r="Q521" s="159">
        <v>100</v>
      </c>
      <c r="R521" s="159">
        <v>100</v>
      </c>
      <c r="S521" s="60">
        <v>100</v>
      </c>
      <c r="T521" s="47">
        <f t="shared" ref="T521:T524" si="168">SUM(H521:S521)</f>
        <v>1100</v>
      </c>
      <c r="U521" s="60">
        <v>1142.6400000000001</v>
      </c>
      <c r="V521" s="60">
        <f>U521-T521</f>
        <v>42.6400000000001</v>
      </c>
      <c r="W521" s="49">
        <f>T521/U521</f>
        <v>0.96268290975285298</v>
      </c>
      <c r="X521" s="1"/>
    </row>
    <row r="522" spans="1:24" x14ac:dyDescent="0.25">
      <c r="B522" s="212" t="s">
        <v>1277</v>
      </c>
      <c r="C522" t="s">
        <v>148</v>
      </c>
      <c r="H522" s="60"/>
      <c r="I522" s="60"/>
      <c r="J522" s="60"/>
      <c r="K522" s="60"/>
      <c r="L522" s="60"/>
      <c r="M522" s="60"/>
      <c r="N522" s="60"/>
      <c r="O522" s="60"/>
      <c r="P522" s="60"/>
      <c r="Q522" s="159"/>
      <c r="R522" s="159">
        <v>0</v>
      </c>
      <c r="S522" s="159">
        <v>190</v>
      </c>
      <c r="T522" s="47">
        <f t="shared" si="168"/>
        <v>190</v>
      </c>
      <c r="U522" s="60">
        <v>0</v>
      </c>
      <c r="V522" s="60">
        <f>U522-T522</f>
        <v>-190</v>
      </c>
      <c r="W522" s="49">
        <v>0</v>
      </c>
      <c r="X522" s="1"/>
    </row>
    <row r="523" spans="1:24" x14ac:dyDescent="0.25">
      <c r="A523" t="s">
        <v>7</v>
      </c>
      <c r="B523" s="212" t="s">
        <v>651</v>
      </c>
      <c r="C523" t="s">
        <v>177</v>
      </c>
      <c r="D523" s="47">
        <v>766.92</v>
      </c>
      <c r="E523" s="47">
        <v>2000</v>
      </c>
      <c r="F523" s="47">
        <f>E523-D523</f>
        <v>1233.08</v>
      </c>
      <c r="H523" s="60">
        <v>0</v>
      </c>
      <c r="I523" s="60">
        <v>0</v>
      </c>
      <c r="J523" s="60">
        <v>506.23</v>
      </c>
      <c r="K523" s="60">
        <v>0</v>
      </c>
      <c r="L523" s="60">
        <v>0</v>
      </c>
      <c r="M523" s="60">
        <v>0</v>
      </c>
      <c r="N523" s="60">
        <v>0</v>
      </c>
      <c r="O523" s="60">
        <v>0</v>
      </c>
      <c r="P523" s="60">
        <v>0</v>
      </c>
      <c r="Q523" s="159">
        <v>0</v>
      </c>
      <c r="R523" s="159">
        <v>0</v>
      </c>
      <c r="S523" s="60">
        <v>0</v>
      </c>
      <c r="T523" s="47">
        <f t="shared" si="168"/>
        <v>506.23</v>
      </c>
      <c r="U523" s="60">
        <v>2000</v>
      </c>
      <c r="V523" s="60">
        <f>U523-T523</f>
        <v>1493.77</v>
      </c>
      <c r="W523" s="49">
        <f>T523/U523</f>
        <v>0.25311500000000003</v>
      </c>
      <c r="X523" s="1"/>
    </row>
    <row r="524" spans="1:24" x14ac:dyDescent="0.25">
      <c r="A524" t="s">
        <v>7</v>
      </c>
      <c r="B524" s="212" t="s">
        <v>652</v>
      </c>
      <c r="C524" t="s">
        <v>179</v>
      </c>
      <c r="D524" s="47">
        <v>0</v>
      </c>
      <c r="E524" s="47">
        <v>960</v>
      </c>
      <c r="F524" s="47">
        <f>E524-D524</f>
        <v>960</v>
      </c>
      <c r="H524" s="60">
        <v>0</v>
      </c>
      <c r="I524" s="60">
        <v>3462.26</v>
      </c>
      <c r="J524" s="60">
        <v>0</v>
      </c>
      <c r="K524" s="60">
        <v>3602.64</v>
      </c>
      <c r="L524" s="60">
        <v>0</v>
      </c>
      <c r="M524" s="60">
        <v>3243.17</v>
      </c>
      <c r="N524" s="60">
        <v>0</v>
      </c>
      <c r="O524" s="60">
        <v>0</v>
      </c>
      <c r="P524" s="60">
        <v>3485.77</v>
      </c>
      <c r="Q524" s="159">
        <v>3168.11</v>
      </c>
      <c r="R524" s="159">
        <v>0</v>
      </c>
      <c r="S524" s="60">
        <v>0</v>
      </c>
      <c r="T524" s="47">
        <f t="shared" si="168"/>
        <v>16961.95</v>
      </c>
      <c r="U524" s="60">
        <v>960</v>
      </c>
      <c r="V524" s="60">
        <f>U524-T524</f>
        <v>-16001.95</v>
      </c>
      <c r="W524" s="49">
        <f>T524/U524</f>
        <v>17.668697916666666</v>
      </c>
      <c r="X524" s="1"/>
    </row>
    <row r="525" spans="1:24" ht="18" thickBot="1" x14ac:dyDescent="0.35">
      <c r="A525" t="s">
        <v>7</v>
      </c>
      <c r="B525" s="212"/>
      <c r="C525" s="93" t="s">
        <v>1222</v>
      </c>
      <c r="D525" s="116">
        <v>1956.92</v>
      </c>
      <c r="E525" s="117">
        <v>4160</v>
      </c>
      <c r="F525" s="118">
        <f>SUM(F521:F524)</f>
        <v>2203.08</v>
      </c>
      <c r="G525" s="119"/>
      <c r="H525" s="117">
        <f t="shared" ref="H525:T525" si="169">SUM(H521:H524)</f>
        <v>100</v>
      </c>
      <c r="I525" s="117">
        <f t="shared" si="169"/>
        <v>3562.26</v>
      </c>
      <c r="J525" s="117">
        <f t="shared" si="169"/>
        <v>606.23</v>
      </c>
      <c r="K525" s="117">
        <f t="shared" si="169"/>
        <v>3702.64</v>
      </c>
      <c r="L525" s="117">
        <f t="shared" si="169"/>
        <v>100</v>
      </c>
      <c r="M525" s="117">
        <f t="shared" si="169"/>
        <v>3243.17</v>
      </c>
      <c r="N525" s="117">
        <f t="shared" si="169"/>
        <v>100</v>
      </c>
      <c r="O525" s="117">
        <f t="shared" si="169"/>
        <v>200</v>
      </c>
      <c r="P525" s="117">
        <f t="shared" si="169"/>
        <v>3485.77</v>
      </c>
      <c r="Q525" s="117">
        <f t="shared" si="169"/>
        <v>3268.11</v>
      </c>
      <c r="R525" s="117">
        <f t="shared" si="169"/>
        <v>100</v>
      </c>
      <c r="S525" s="117">
        <f t="shared" si="169"/>
        <v>290</v>
      </c>
      <c r="T525" s="117">
        <f t="shared" si="169"/>
        <v>18758.18</v>
      </c>
      <c r="U525" s="117">
        <f>SUM(U521:U524)</f>
        <v>4102.6400000000003</v>
      </c>
      <c r="V525" s="117">
        <f>SUM(V521:V524)</f>
        <v>-14655.54</v>
      </c>
      <c r="W525" s="120">
        <f>T525/U525</f>
        <v>4.572221788896905</v>
      </c>
    </row>
    <row r="526" spans="1:24" ht="15.75" thickTop="1" x14ac:dyDescent="0.25">
      <c r="B526" s="212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S526" s="60"/>
      <c r="U526" s="60"/>
      <c r="V526" s="60"/>
    </row>
    <row r="527" spans="1:24" ht="15.75" thickBot="1" x14ac:dyDescent="0.3">
      <c r="B527" s="212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S527" s="60"/>
      <c r="U527" s="60"/>
      <c r="V527" s="60"/>
    </row>
    <row r="528" spans="1:24" ht="15.75" thickBot="1" x14ac:dyDescent="0.3">
      <c r="A528" s="67" t="s">
        <v>655</v>
      </c>
      <c r="B528" s="212"/>
      <c r="H528" s="224" t="s">
        <v>1104</v>
      </c>
      <c r="I528" s="225"/>
      <c r="J528" s="225"/>
      <c r="K528" s="225"/>
      <c r="L528" s="225"/>
      <c r="M528" s="225"/>
      <c r="N528" s="225"/>
      <c r="O528" s="225"/>
      <c r="P528" s="225"/>
      <c r="Q528" s="225"/>
      <c r="R528" s="225"/>
      <c r="S528" s="225"/>
      <c r="T528" s="226"/>
      <c r="U528" s="60"/>
      <c r="V528" s="89" t="s">
        <v>1105</v>
      </c>
    </row>
    <row r="529" spans="1:24" x14ac:dyDescent="0.25">
      <c r="A529" t="s">
        <v>142</v>
      </c>
      <c r="B529" s="212"/>
      <c r="D529" s="51" t="s">
        <v>1106</v>
      </c>
      <c r="E529" s="52" t="s">
        <v>1107</v>
      </c>
      <c r="F529" s="52"/>
      <c r="H529" s="53" t="str">
        <f>H520</f>
        <v>MAY-19</v>
      </c>
      <c r="I529" s="53" t="str">
        <f t="shared" ref="I529:U529" si="170">I520</f>
        <v>JUN-19</v>
      </c>
      <c r="J529" s="53" t="str">
        <f t="shared" si="170"/>
        <v>JUL-19</v>
      </c>
      <c r="K529" s="53" t="str">
        <f t="shared" si="170"/>
        <v>AUG-19</v>
      </c>
      <c r="L529" s="53" t="str">
        <f t="shared" si="170"/>
        <v>SEP-19</v>
      </c>
      <c r="M529" s="53" t="str">
        <f t="shared" si="170"/>
        <v>OCT-19</v>
      </c>
      <c r="N529" s="53" t="str">
        <f t="shared" si="170"/>
        <v>NOV-19</v>
      </c>
      <c r="O529" s="53" t="str">
        <f t="shared" si="170"/>
        <v>DEC-19</v>
      </c>
      <c r="P529" s="53" t="str">
        <f t="shared" si="170"/>
        <v>JAN-20</v>
      </c>
      <c r="Q529" s="53" t="str">
        <f t="shared" si="170"/>
        <v>FEB-20</v>
      </c>
      <c r="R529" s="53" t="str">
        <f t="shared" si="170"/>
        <v>MAR-20</v>
      </c>
      <c r="S529" s="53" t="str">
        <f t="shared" si="170"/>
        <v>APR-20</v>
      </c>
      <c r="T529" s="53" t="str">
        <f t="shared" si="170"/>
        <v>YEAR TO DATE</v>
      </c>
      <c r="U529" s="53" t="str">
        <f t="shared" si="170"/>
        <v>FY 2020 BUDGET</v>
      </c>
      <c r="V529" s="90" t="s">
        <v>1110</v>
      </c>
      <c r="W529" s="55" t="s">
        <v>1111</v>
      </c>
      <c r="X529" s="1"/>
    </row>
    <row r="530" spans="1:24" x14ac:dyDescent="0.25">
      <c r="A530" t="s">
        <v>7</v>
      </c>
      <c r="B530" s="212" t="s">
        <v>657</v>
      </c>
      <c r="C530" t="s">
        <v>193</v>
      </c>
      <c r="D530" s="47">
        <v>23539.48</v>
      </c>
      <c r="E530" s="47">
        <v>20000</v>
      </c>
      <c r="F530" s="47">
        <f>E530-D530</f>
        <v>-3539.4799999999996</v>
      </c>
      <c r="H530" s="60">
        <v>1754.59</v>
      </c>
      <c r="I530" s="60">
        <v>6408.57</v>
      </c>
      <c r="J530" s="60">
        <v>6408.57</v>
      </c>
      <c r="K530" s="60">
        <v>5650.81</v>
      </c>
      <c r="L530" s="60">
        <v>8483.6200000000008</v>
      </c>
      <c r="M530" s="60">
        <v>7397.25</v>
      </c>
      <c r="N530" s="60">
        <v>8604.7199999999993</v>
      </c>
      <c r="O530" s="60">
        <v>8604.7199999999993</v>
      </c>
      <c r="P530" s="60">
        <v>8604.7199999999993</v>
      </c>
      <c r="Q530" s="159">
        <f>10749.85+11463.81</f>
        <v>22213.66</v>
      </c>
      <c r="R530" s="159">
        <v>5240.63</v>
      </c>
      <c r="S530" s="60">
        <v>3244.88</v>
      </c>
      <c r="T530" s="47">
        <f t="shared" ref="T530:T547" si="171">SUM(H530:S530)</f>
        <v>92616.74000000002</v>
      </c>
      <c r="U530" s="60">
        <v>25000</v>
      </c>
      <c r="V530" s="60">
        <f t="shared" ref="V530:V547" si="172">U530-T530</f>
        <v>-67616.74000000002</v>
      </c>
      <c r="W530" s="49">
        <f>T530/U530</f>
        <v>3.7046696000000008</v>
      </c>
      <c r="X530" s="1"/>
    </row>
    <row r="531" spans="1:24" x14ac:dyDescent="0.25">
      <c r="B531" s="212" t="s">
        <v>1276</v>
      </c>
      <c r="C531" t="s">
        <v>355</v>
      </c>
      <c r="H531" s="60"/>
      <c r="I531" s="60"/>
      <c r="J531" s="60"/>
      <c r="K531" s="60"/>
      <c r="L531" s="60"/>
      <c r="M531" s="60"/>
      <c r="N531" s="60"/>
      <c r="O531" s="60"/>
      <c r="P531" s="60"/>
      <c r="Q531" s="159"/>
      <c r="R531" s="159">
        <v>936.15</v>
      </c>
      <c r="S531" s="60"/>
      <c r="T531" s="47">
        <f t="shared" si="171"/>
        <v>936.15</v>
      </c>
      <c r="U531" s="60">
        <v>0</v>
      </c>
      <c r="V531" s="60">
        <f t="shared" ref="V531" si="173">U531-T531</f>
        <v>-936.15</v>
      </c>
      <c r="W531" s="49">
        <v>0</v>
      </c>
      <c r="X531" s="1"/>
    </row>
    <row r="532" spans="1:24" x14ac:dyDescent="0.25">
      <c r="A532" t="s">
        <v>7</v>
      </c>
      <c r="B532" s="212" t="s">
        <v>658</v>
      </c>
      <c r="C532" t="s">
        <v>659</v>
      </c>
      <c r="D532" s="47">
        <v>31360</v>
      </c>
      <c r="E532" s="47">
        <v>28360</v>
      </c>
      <c r="F532" s="47">
        <f t="shared" ref="F532:F547" si="174">E532-D532</f>
        <v>-3000</v>
      </c>
      <c r="H532" s="60">
        <v>4790</v>
      </c>
      <c r="I532" s="60">
        <v>10125.94</v>
      </c>
      <c r="J532" s="60">
        <v>10125.94</v>
      </c>
      <c r="K532" s="60">
        <v>9140.6299999999992</v>
      </c>
      <c r="L532" s="60">
        <v>9466.8799999999992</v>
      </c>
      <c r="M532" s="60">
        <v>6571.95</v>
      </c>
      <c r="N532" s="60">
        <v>4044.7</v>
      </c>
      <c r="O532" s="60">
        <v>4044.7</v>
      </c>
      <c r="P532" s="60">
        <v>4044.7</v>
      </c>
      <c r="Q532" s="159">
        <f>6666+7279.95</f>
        <v>13945.95</v>
      </c>
      <c r="R532" s="159">
        <v>3753.4</v>
      </c>
      <c r="S532" s="60">
        <v>7520.28</v>
      </c>
      <c r="T532" s="47">
        <f t="shared" si="171"/>
        <v>87575.069999999978</v>
      </c>
      <c r="U532" s="60">
        <v>23360</v>
      </c>
      <c r="V532" s="60">
        <f t="shared" si="172"/>
        <v>-64215.069999999978</v>
      </c>
      <c r="W532" s="49">
        <f>T532/U532</f>
        <v>3.7489327910958896</v>
      </c>
      <c r="X532" s="1"/>
    </row>
    <row r="533" spans="1:24" x14ac:dyDescent="0.25">
      <c r="A533" t="s">
        <v>7</v>
      </c>
      <c r="B533" s="212" t="s">
        <v>660</v>
      </c>
      <c r="C533" t="s">
        <v>375</v>
      </c>
      <c r="D533" s="47">
        <v>75614.039999999994</v>
      </c>
      <c r="E533" s="47">
        <v>77841</v>
      </c>
      <c r="F533" s="47">
        <f t="shared" si="174"/>
        <v>2226.9600000000064</v>
      </c>
      <c r="H533" s="60">
        <v>7006.17</v>
      </c>
      <c r="I533" s="60">
        <v>5440.18</v>
      </c>
      <c r="J533" s="60">
        <v>5440.18</v>
      </c>
      <c r="K533" s="60">
        <v>7492.91</v>
      </c>
      <c r="L533" s="60">
        <v>4853.5200000000004</v>
      </c>
      <c r="M533" s="60">
        <v>8908.2199999999993</v>
      </c>
      <c r="N533" s="60">
        <v>9374.68</v>
      </c>
      <c r="O533" s="60">
        <v>9374.68</v>
      </c>
      <c r="P533" s="60">
        <v>9374.68</v>
      </c>
      <c r="Q533" s="159">
        <f>6488.23+6074.05</f>
        <v>12562.279999999999</v>
      </c>
      <c r="R533" s="159">
        <v>4674.2</v>
      </c>
      <c r="S533" s="60">
        <v>8849.48</v>
      </c>
      <c r="T533" s="47">
        <f t="shared" si="171"/>
        <v>93351.18</v>
      </c>
      <c r="U533" s="60">
        <v>66833</v>
      </c>
      <c r="V533" s="60">
        <f t="shared" si="172"/>
        <v>-26518.179999999993</v>
      </c>
      <c r="W533" s="49">
        <f>T533/U533</f>
        <v>1.3967827270958957</v>
      </c>
      <c r="X533" s="1"/>
    </row>
    <row r="534" spans="1:24" x14ac:dyDescent="0.25">
      <c r="B534" s="212" t="s">
        <v>1223</v>
      </c>
      <c r="C534" t="s">
        <v>1224</v>
      </c>
      <c r="H534" s="60">
        <v>0</v>
      </c>
      <c r="I534" s="60">
        <v>0</v>
      </c>
      <c r="J534" s="60">
        <v>0</v>
      </c>
      <c r="K534" s="60">
        <v>0</v>
      </c>
      <c r="L534" s="60">
        <v>0</v>
      </c>
      <c r="M534" s="60">
        <v>0</v>
      </c>
      <c r="N534" s="60">
        <v>0</v>
      </c>
      <c r="O534" s="60">
        <v>0</v>
      </c>
      <c r="P534" s="60">
        <v>0</v>
      </c>
      <c r="Q534" s="159">
        <v>0</v>
      </c>
      <c r="R534" s="159">
        <v>224</v>
      </c>
      <c r="S534" s="60">
        <v>0</v>
      </c>
      <c r="T534" s="47">
        <f t="shared" si="171"/>
        <v>224</v>
      </c>
      <c r="U534" s="60">
        <v>0</v>
      </c>
      <c r="V534" s="60">
        <f t="shared" si="172"/>
        <v>-224</v>
      </c>
      <c r="W534" s="49">
        <v>0</v>
      </c>
      <c r="X534" s="1"/>
    </row>
    <row r="535" spans="1:24" x14ac:dyDescent="0.25">
      <c r="B535" s="212" t="s">
        <v>661</v>
      </c>
      <c r="C535" t="s">
        <v>662</v>
      </c>
      <c r="D535" s="47">
        <v>2018.26</v>
      </c>
      <c r="E535" s="47">
        <v>0</v>
      </c>
      <c r="F535" s="47">
        <f t="shared" si="174"/>
        <v>-2018.26</v>
      </c>
      <c r="H535" s="60">
        <v>0</v>
      </c>
      <c r="I535" s="60">
        <v>0</v>
      </c>
      <c r="J535" s="60">
        <v>0</v>
      </c>
      <c r="K535" s="60">
        <v>2623.71</v>
      </c>
      <c r="L535" s="60">
        <v>5247.42</v>
      </c>
      <c r="M535" s="60">
        <v>1192.72</v>
      </c>
      <c r="N535" s="60">
        <v>0</v>
      </c>
      <c r="O535" s="60">
        <v>0</v>
      </c>
      <c r="P535" s="60">
        <v>2345.17</v>
      </c>
      <c r="Q535" s="159">
        <v>2179.61</v>
      </c>
      <c r="R535" s="159">
        <v>726.54</v>
      </c>
      <c r="S535" s="60">
        <v>0</v>
      </c>
      <c r="T535" s="47">
        <f t="shared" si="171"/>
        <v>14315.170000000002</v>
      </c>
      <c r="U535" s="60">
        <v>0</v>
      </c>
      <c r="V535" s="60">
        <f t="shared" si="172"/>
        <v>-14315.170000000002</v>
      </c>
      <c r="W535" s="49">
        <v>0</v>
      </c>
      <c r="X535" s="1"/>
    </row>
    <row r="536" spans="1:24" x14ac:dyDescent="0.25">
      <c r="B536" s="212" t="s">
        <v>663</v>
      </c>
      <c r="C536" t="s">
        <v>664</v>
      </c>
      <c r="D536" s="47">
        <v>0</v>
      </c>
      <c r="E536" s="47">
        <v>0</v>
      </c>
      <c r="F536" s="47">
        <f t="shared" si="174"/>
        <v>0</v>
      </c>
      <c r="H536" s="60">
        <v>0</v>
      </c>
      <c r="I536" s="60">
        <v>0</v>
      </c>
      <c r="J536" s="60">
        <v>0</v>
      </c>
      <c r="K536" s="60">
        <v>0</v>
      </c>
      <c r="L536" s="60">
        <v>0</v>
      </c>
      <c r="M536" s="60">
        <v>0</v>
      </c>
      <c r="N536" s="60">
        <v>0</v>
      </c>
      <c r="O536" s="60">
        <v>0</v>
      </c>
      <c r="P536" s="60">
        <v>0</v>
      </c>
      <c r="Q536" s="159">
        <v>0</v>
      </c>
      <c r="R536" s="159">
        <v>0</v>
      </c>
      <c r="S536" s="60">
        <v>0</v>
      </c>
      <c r="T536" s="47">
        <f t="shared" si="171"/>
        <v>0</v>
      </c>
      <c r="U536" s="60">
        <v>0</v>
      </c>
      <c r="V536" s="60">
        <f t="shared" si="172"/>
        <v>0</v>
      </c>
      <c r="W536" s="49">
        <v>0</v>
      </c>
      <c r="X536" s="1"/>
    </row>
    <row r="537" spans="1:24" x14ac:dyDescent="0.25">
      <c r="A537" t="s">
        <v>7</v>
      </c>
      <c r="B537" s="212" t="s">
        <v>671</v>
      </c>
      <c r="C537" t="s">
        <v>672</v>
      </c>
      <c r="D537" s="47">
        <v>49400</v>
      </c>
      <c r="E537" s="47">
        <v>49400</v>
      </c>
      <c r="F537" s="47">
        <f t="shared" si="174"/>
        <v>0</v>
      </c>
      <c r="H537" s="60">
        <v>4116.68</v>
      </c>
      <c r="I537" s="60">
        <v>4116.68</v>
      </c>
      <c r="J537" s="60">
        <v>4116.68</v>
      </c>
      <c r="K537" s="60">
        <v>4116.68</v>
      </c>
      <c r="L537" s="60">
        <v>4116.68</v>
      </c>
      <c r="M537" s="60">
        <v>4116.68</v>
      </c>
      <c r="N537" s="60">
        <v>4116.68</v>
      </c>
      <c r="O537" s="60">
        <v>4116.68</v>
      </c>
      <c r="P537" s="60">
        <v>4116.68</v>
      </c>
      <c r="Q537" s="159">
        <v>4116.68</v>
      </c>
      <c r="R537" s="159">
        <v>4116.68</v>
      </c>
      <c r="S537" s="60">
        <v>4116.68</v>
      </c>
      <c r="T537" s="47">
        <f t="shared" si="171"/>
        <v>49400.160000000003</v>
      </c>
      <c r="U537" s="60">
        <v>49400</v>
      </c>
      <c r="V537" s="60">
        <f t="shared" si="172"/>
        <v>-0.16000000000349246</v>
      </c>
      <c r="W537" s="49">
        <f>T537/U537</f>
        <v>1.0000032388663969</v>
      </c>
      <c r="X537" s="1"/>
    </row>
    <row r="538" spans="1:24" x14ac:dyDescent="0.25">
      <c r="A538" t="s">
        <v>7</v>
      </c>
      <c r="B538" s="212" t="s">
        <v>678</v>
      </c>
      <c r="C538" t="s">
        <v>679</v>
      </c>
      <c r="D538" s="47">
        <v>169162.92</v>
      </c>
      <c r="E538" s="47">
        <v>167250.92000000001</v>
      </c>
      <c r="F538" s="47">
        <f t="shared" si="174"/>
        <v>-1912</v>
      </c>
      <c r="H538" s="60">
        <v>22214.44</v>
      </c>
      <c r="I538" s="60">
        <v>21205.73</v>
      </c>
      <c r="J538" s="60">
        <v>21205.73</v>
      </c>
      <c r="K538" s="60">
        <v>21470.43</v>
      </c>
      <c r="L538" s="60">
        <v>16497.400000000001</v>
      </c>
      <c r="M538" s="60">
        <v>18794.3</v>
      </c>
      <c r="N538" s="60">
        <v>21438.95</v>
      </c>
      <c r="O538" s="60">
        <v>21438.95</v>
      </c>
      <c r="P538" s="60">
        <v>21438.95</v>
      </c>
      <c r="Q538" s="159">
        <f>33802.39+29030.52</f>
        <v>62832.91</v>
      </c>
      <c r="R538" s="159">
        <v>16915.95</v>
      </c>
      <c r="S538" s="60">
        <v>24508.7</v>
      </c>
      <c r="T538" s="47">
        <f t="shared" si="171"/>
        <v>289962.44</v>
      </c>
      <c r="U538" s="60">
        <v>331904</v>
      </c>
      <c r="V538" s="60">
        <f t="shared" si="172"/>
        <v>41941.56</v>
      </c>
      <c r="W538" s="49">
        <f>T538/U538</f>
        <v>0.87363346027767064</v>
      </c>
      <c r="X538" s="1"/>
    </row>
    <row r="539" spans="1:24" x14ac:dyDescent="0.25">
      <c r="B539" s="212" t="s">
        <v>680</v>
      </c>
      <c r="C539" t="s">
        <v>681</v>
      </c>
      <c r="D539" s="47">
        <v>0</v>
      </c>
      <c r="E539" s="47">
        <v>0</v>
      </c>
      <c r="F539" s="47">
        <f t="shared" si="174"/>
        <v>0</v>
      </c>
      <c r="H539" s="60">
        <v>0</v>
      </c>
      <c r="I539" s="60">
        <v>0</v>
      </c>
      <c r="J539" s="60">
        <v>0</v>
      </c>
      <c r="K539" s="60">
        <v>0</v>
      </c>
      <c r="L539" s="60">
        <v>1688.1</v>
      </c>
      <c r="M539" s="60">
        <v>900.1</v>
      </c>
      <c r="N539" s="60">
        <v>388</v>
      </c>
      <c r="O539" s="60">
        <v>388</v>
      </c>
      <c r="P539" s="60">
        <v>388</v>
      </c>
      <c r="Q539" s="159">
        <v>148.1</v>
      </c>
      <c r="R539" s="159">
        <v>0</v>
      </c>
      <c r="S539" s="60">
        <v>0</v>
      </c>
      <c r="T539" s="47">
        <f t="shared" si="171"/>
        <v>3900.2999999999997</v>
      </c>
      <c r="U539" s="60">
        <v>0</v>
      </c>
      <c r="V539" s="60">
        <f t="shared" si="172"/>
        <v>-3900.2999999999997</v>
      </c>
      <c r="W539" s="49">
        <v>0</v>
      </c>
      <c r="X539" s="1"/>
    </row>
    <row r="540" spans="1:24" x14ac:dyDescent="0.25">
      <c r="B540" s="212" t="s">
        <v>682</v>
      </c>
      <c r="C540" t="s">
        <v>683</v>
      </c>
      <c r="D540" s="47">
        <v>0</v>
      </c>
      <c r="E540" s="47">
        <v>0</v>
      </c>
      <c r="F540" s="47">
        <f t="shared" si="174"/>
        <v>0</v>
      </c>
      <c r="H540" s="60">
        <v>0</v>
      </c>
      <c r="I540" s="60">
        <v>0</v>
      </c>
      <c r="J540" s="60">
        <v>0</v>
      </c>
      <c r="K540" s="60">
        <v>0</v>
      </c>
      <c r="L540" s="60">
        <v>-2975.66</v>
      </c>
      <c r="M540" s="60">
        <v>812.39</v>
      </c>
      <c r="N540" s="60">
        <v>2353.1999999999998</v>
      </c>
      <c r="O540" s="60">
        <v>2353.1999999999998</v>
      </c>
      <c r="P540" s="60">
        <v>2353.1999999999998</v>
      </c>
      <c r="Q540" s="159">
        <v>0</v>
      </c>
      <c r="R540" s="159">
        <v>0</v>
      </c>
      <c r="S540" s="60">
        <v>0</v>
      </c>
      <c r="T540" s="47">
        <f t="shared" si="171"/>
        <v>4896.33</v>
      </c>
      <c r="U540" s="60">
        <v>0</v>
      </c>
      <c r="V540" s="60">
        <f t="shared" si="172"/>
        <v>-4896.33</v>
      </c>
      <c r="W540" s="49">
        <v>0</v>
      </c>
      <c r="X540" s="1"/>
    </row>
    <row r="541" spans="1:24" x14ac:dyDescent="0.25">
      <c r="B541" s="212" t="s">
        <v>684</v>
      </c>
      <c r="C541" t="s">
        <v>685</v>
      </c>
      <c r="D541" s="47">
        <v>88</v>
      </c>
      <c r="E541" s="47">
        <v>0</v>
      </c>
      <c r="F541" s="47">
        <f t="shared" si="174"/>
        <v>-88</v>
      </c>
      <c r="H541" s="60">
        <v>0</v>
      </c>
      <c r="I541" s="60">
        <v>0</v>
      </c>
      <c r="J541" s="60">
        <v>0</v>
      </c>
      <c r="K541" s="60">
        <v>0</v>
      </c>
      <c r="L541" s="60">
        <v>0</v>
      </c>
      <c r="M541" s="60">
        <v>220</v>
      </c>
      <c r="N541" s="60">
        <v>0</v>
      </c>
      <c r="O541" s="60">
        <v>0</v>
      </c>
      <c r="P541" s="60">
        <v>648</v>
      </c>
      <c r="Q541" s="159">
        <v>0</v>
      </c>
      <c r="R541" s="159">
        <v>264</v>
      </c>
      <c r="S541" s="60">
        <v>0</v>
      </c>
      <c r="T541" s="47">
        <f t="shared" si="171"/>
        <v>1132</v>
      </c>
      <c r="U541" s="60">
        <v>0</v>
      </c>
      <c r="V541" s="60">
        <f t="shared" si="172"/>
        <v>-1132</v>
      </c>
      <c r="W541" s="49">
        <v>0</v>
      </c>
      <c r="X541" s="1"/>
    </row>
    <row r="542" spans="1:24" x14ac:dyDescent="0.25">
      <c r="A542" t="s">
        <v>7</v>
      </c>
      <c r="B542" s="212" t="s">
        <v>693</v>
      </c>
      <c r="C542" t="s">
        <v>195</v>
      </c>
      <c r="D542" s="47">
        <v>68591.22</v>
      </c>
      <c r="E542" s="47">
        <v>67614</v>
      </c>
      <c r="F542" s="47">
        <f t="shared" si="174"/>
        <v>-977.22000000000116</v>
      </c>
      <c r="H542" s="60">
        <v>4810.63</v>
      </c>
      <c r="I542" s="60">
        <v>6202</v>
      </c>
      <c r="J542" s="60">
        <v>6202</v>
      </c>
      <c r="K542" s="60">
        <v>6358.18</v>
      </c>
      <c r="L542" s="60">
        <v>5485.27</v>
      </c>
      <c r="M542" s="60">
        <v>5902.56</v>
      </c>
      <c r="N542" s="60">
        <v>5837.44</v>
      </c>
      <c r="O542" s="60">
        <v>5837.44</v>
      </c>
      <c r="P542" s="60">
        <f>5837.44+932.07</f>
        <v>6769.5099999999993</v>
      </c>
      <c r="Q542" s="159">
        <v>8390.07</v>
      </c>
      <c r="R542" s="159">
        <v>3068.14</v>
      </c>
      <c r="S542" s="60">
        <v>6760.28</v>
      </c>
      <c r="T542" s="47">
        <f t="shared" si="171"/>
        <v>71623.520000000004</v>
      </c>
      <c r="U542" s="60">
        <v>34107.980000000003</v>
      </c>
      <c r="V542" s="60">
        <f t="shared" si="172"/>
        <v>-37515.54</v>
      </c>
      <c r="W542" s="49">
        <f>T542/U542</f>
        <v>2.0999050662044483</v>
      </c>
      <c r="X542" s="1"/>
    </row>
    <row r="543" spans="1:24" x14ac:dyDescent="0.25">
      <c r="B543" s="212" t="s">
        <v>694</v>
      </c>
      <c r="C543" t="s">
        <v>224</v>
      </c>
      <c r="D543" s="47">
        <v>0</v>
      </c>
      <c r="E543" s="47">
        <v>0</v>
      </c>
      <c r="F543" s="47">
        <f t="shared" si="174"/>
        <v>0</v>
      </c>
      <c r="H543" s="60">
        <v>0</v>
      </c>
      <c r="I543" s="60">
        <v>0</v>
      </c>
      <c r="J543" s="60">
        <v>0</v>
      </c>
      <c r="K543" s="60">
        <v>0</v>
      </c>
      <c r="L543" s="60">
        <v>0</v>
      </c>
      <c r="M543" s="60">
        <v>0</v>
      </c>
      <c r="N543" s="60">
        <v>0</v>
      </c>
      <c r="O543" s="60">
        <v>0</v>
      </c>
      <c r="P543" s="60">
        <v>372</v>
      </c>
      <c r="Q543" s="159">
        <v>120</v>
      </c>
      <c r="R543" s="159">
        <v>0</v>
      </c>
      <c r="S543" s="60">
        <v>0</v>
      </c>
      <c r="T543" s="47">
        <f t="shared" si="171"/>
        <v>492</v>
      </c>
      <c r="U543" s="60">
        <v>0</v>
      </c>
      <c r="V543" s="60">
        <f t="shared" si="172"/>
        <v>-492</v>
      </c>
      <c r="W543" s="49">
        <v>0</v>
      </c>
      <c r="X543" s="1"/>
    </row>
    <row r="544" spans="1:24" x14ac:dyDescent="0.25">
      <c r="B544" s="212" t="s">
        <v>695</v>
      </c>
      <c r="C544" t="s">
        <v>226</v>
      </c>
      <c r="H544" s="60"/>
      <c r="I544" s="60"/>
      <c r="J544" s="60"/>
      <c r="K544" s="60"/>
      <c r="L544" s="60"/>
      <c r="M544" s="60"/>
      <c r="N544" s="60"/>
      <c r="O544" s="60"/>
      <c r="P544" s="60"/>
      <c r="Q544" s="159"/>
      <c r="R544" s="159">
        <v>936</v>
      </c>
      <c r="S544" s="60"/>
      <c r="T544" s="47">
        <f t="shared" ref="T544:T545" si="175">SUM(H544:S544)</f>
        <v>936</v>
      </c>
      <c r="U544" s="60">
        <v>0</v>
      </c>
      <c r="V544" s="60">
        <f t="shared" ref="V544:V545" si="176">U544-T544</f>
        <v>-936</v>
      </c>
      <c r="W544" s="49">
        <v>0</v>
      </c>
      <c r="X544" s="1"/>
    </row>
    <row r="545" spans="1:24" x14ac:dyDescent="0.25">
      <c r="B545" s="212" t="s">
        <v>696</v>
      </c>
      <c r="C545" t="s">
        <v>227</v>
      </c>
      <c r="H545" s="60"/>
      <c r="I545" s="60"/>
      <c r="J545" s="60"/>
      <c r="K545" s="60"/>
      <c r="L545" s="60"/>
      <c r="M545" s="60"/>
      <c r="N545" s="60"/>
      <c r="O545" s="60"/>
      <c r="P545" s="60"/>
      <c r="Q545" s="159"/>
      <c r="R545" s="159">
        <v>145.41</v>
      </c>
      <c r="S545" s="60"/>
      <c r="T545" s="47">
        <f t="shared" si="175"/>
        <v>145.41</v>
      </c>
      <c r="U545" s="60">
        <v>0</v>
      </c>
      <c r="V545" s="60">
        <f t="shared" si="176"/>
        <v>-145.41</v>
      </c>
      <c r="W545" s="49">
        <v>0</v>
      </c>
      <c r="X545" s="1"/>
    </row>
    <row r="546" spans="1:24" x14ac:dyDescent="0.25">
      <c r="B546" s="212" t="s">
        <v>820</v>
      </c>
      <c r="C546" t="s">
        <v>188</v>
      </c>
      <c r="D546" s="47">
        <v>0</v>
      </c>
      <c r="E546" s="47">
        <v>0</v>
      </c>
      <c r="F546" s="47">
        <f t="shared" si="174"/>
        <v>0</v>
      </c>
      <c r="H546" s="60">
        <v>0</v>
      </c>
      <c r="I546" s="60">
        <v>0</v>
      </c>
      <c r="J546" s="60">
        <v>0</v>
      </c>
      <c r="K546" s="60">
        <v>0</v>
      </c>
      <c r="L546" s="60">
        <v>0</v>
      </c>
      <c r="M546" s="60">
        <v>0</v>
      </c>
      <c r="N546" s="60">
        <v>0</v>
      </c>
      <c r="O546" s="60">
        <v>0</v>
      </c>
      <c r="P546" s="60">
        <v>0</v>
      </c>
      <c r="Q546" s="159">
        <v>0</v>
      </c>
      <c r="R546" s="159">
        <v>0</v>
      </c>
      <c r="S546" s="60">
        <v>0</v>
      </c>
      <c r="T546" s="47">
        <f t="shared" si="171"/>
        <v>0</v>
      </c>
      <c r="U546" s="60">
        <v>24967.83</v>
      </c>
      <c r="V546" s="60">
        <f t="shared" si="172"/>
        <v>24967.83</v>
      </c>
      <c r="W546" s="49">
        <f>T546/U546</f>
        <v>0</v>
      </c>
      <c r="X546" s="1"/>
    </row>
    <row r="547" spans="1:24" x14ac:dyDescent="0.25">
      <c r="A547" t="s">
        <v>7</v>
      </c>
      <c r="B547" s="212" t="s">
        <v>697</v>
      </c>
      <c r="C547" t="s">
        <v>139</v>
      </c>
      <c r="D547" s="47">
        <v>165</v>
      </c>
      <c r="E547" s="47">
        <v>0</v>
      </c>
      <c r="F547" s="47">
        <f t="shared" si="174"/>
        <v>-165</v>
      </c>
      <c r="H547" s="60">
        <v>0</v>
      </c>
      <c r="I547" s="60">
        <v>0</v>
      </c>
      <c r="J547" s="60">
        <v>0</v>
      </c>
      <c r="K547" s="60">
        <v>0</v>
      </c>
      <c r="L547" s="60">
        <v>0</v>
      </c>
      <c r="M547" s="60">
        <v>0</v>
      </c>
      <c r="N547" s="60">
        <v>0</v>
      </c>
      <c r="O547" s="60">
        <v>0</v>
      </c>
      <c r="P547" s="60">
        <v>0</v>
      </c>
      <c r="Q547" s="159">
        <v>0</v>
      </c>
      <c r="R547" s="159">
        <v>0</v>
      </c>
      <c r="S547" s="60">
        <v>0</v>
      </c>
      <c r="T547" s="47">
        <f t="shared" si="171"/>
        <v>0</v>
      </c>
      <c r="U547" s="60">
        <v>0</v>
      </c>
      <c r="V547" s="60">
        <f t="shared" si="172"/>
        <v>0</v>
      </c>
      <c r="W547" s="49">
        <v>0</v>
      </c>
    </row>
    <row r="548" spans="1:24" ht="15.75" thickBot="1" x14ac:dyDescent="0.3">
      <c r="B548" s="212"/>
      <c r="D548" s="70">
        <v>419938.92000000004</v>
      </c>
      <c r="E548" s="71">
        <v>410465.92000000004</v>
      </c>
      <c r="F548" s="72">
        <f>SUM(F530:F547)</f>
        <v>-9472.9999999999945</v>
      </c>
      <c r="G548" s="73"/>
      <c r="H548" s="71">
        <f t="shared" ref="H548:V548" si="177">SUM(H530:H547)</f>
        <v>44692.51</v>
      </c>
      <c r="I548" s="71">
        <f t="shared" si="177"/>
        <v>53499.100000000006</v>
      </c>
      <c r="J548" s="71">
        <f t="shared" si="177"/>
        <v>53499.100000000006</v>
      </c>
      <c r="K548" s="71">
        <f t="shared" si="177"/>
        <v>56853.35</v>
      </c>
      <c r="L548" s="71">
        <f t="shared" si="177"/>
        <v>52863.23000000001</v>
      </c>
      <c r="M548" s="71">
        <f t="shared" si="177"/>
        <v>54816.169999999991</v>
      </c>
      <c r="N548" s="71">
        <f t="shared" si="177"/>
        <v>56158.369999999995</v>
      </c>
      <c r="O548" s="71">
        <f t="shared" si="177"/>
        <v>56158.369999999995</v>
      </c>
      <c r="P548" s="71">
        <f t="shared" si="177"/>
        <v>60455.609999999993</v>
      </c>
      <c r="Q548" s="71">
        <f t="shared" si="177"/>
        <v>126509.26000000001</v>
      </c>
      <c r="R548" s="72">
        <f t="shared" si="177"/>
        <v>41001.100000000006</v>
      </c>
      <c r="S548" s="71">
        <f t="shared" si="177"/>
        <v>55000.3</v>
      </c>
      <c r="T548" s="70">
        <f t="shared" si="177"/>
        <v>711506.47</v>
      </c>
      <c r="U548" s="71">
        <f t="shared" si="177"/>
        <v>555572.80999999994</v>
      </c>
      <c r="V548" s="71">
        <f t="shared" si="177"/>
        <v>-155933.65999999997</v>
      </c>
      <c r="W548" s="66">
        <f>T548/U548</f>
        <v>1.2806718708930338</v>
      </c>
    </row>
    <row r="549" spans="1:24" ht="15.75" thickTop="1" x14ac:dyDescent="0.25">
      <c r="B549" s="212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S549" s="60"/>
      <c r="U549" s="60"/>
      <c r="V549" s="60"/>
    </row>
    <row r="550" spans="1:24" x14ac:dyDescent="0.25">
      <c r="A550" t="s">
        <v>147</v>
      </c>
      <c r="B550" s="212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S550" s="60"/>
      <c r="U550" s="60"/>
      <c r="V550" s="60"/>
      <c r="X550" s="1"/>
    </row>
    <row r="551" spans="1:24" x14ac:dyDescent="0.25">
      <c r="A551" t="s">
        <v>7</v>
      </c>
      <c r="B551" s="212" t="s">
        <v>698</v>
      </c>
      <c r="C551" t="s">
        <v>148</v>
      </c>
      <c r="D551" s="47">
        <v>7058.05</v>
      </c>
      <c r="E551" s="47">
        <v>40000</v>
      </c>
      <c r="F551" s="47">
        <f>E551-D551</f>
        <v>32941.949999999997</v>
      </c>
      <c r="H551" s="60">
        <v>0</v>
      </c>
      <c r="I551" s="60">
        <v>460</v>
      </c>
      <c r="J551" s="60">
        <v>0</v>
      </c>
      <c r="K551" s="60">
        <v>350</v>
      </c>
      <c r="L551" s="60">
        <v>0</v>
      </c>
      <c r="M551" s="60">
        <v>0</v>
      </c>
      <c r="N551" s="68">
        <v>0</v>
      </c>
      <c r="O551" s="60">
        <v>0</v>
      </c>
      <c r="P551" s="60">
        <v>210</v>
      </c>
      <c r="Q551" s="159">
        <v>140</v>
      </c>
      <c r="R551" s="159">
        <v>0</v>
      </c>
      <c r="S551" s="60">
        <v>7968.5</v>
      </c>
      <c r="T551" s="47">
        <f t="shared" ref="T551:T572" si="178">SUM(H551:S551)</f>
        <v>9128.5</v>
      </c>
      <c r="U551" s="60">
        <v>40000</v>
      </c>
      <c r="V551" s="60">
        <f t="shared" ref="V551:V572" si="179">U551-T551</f>
        <v>30871.5</v>
      </c>
      <c r="W551" s="49">
        <f>T551/U551</f>
        <v>0.22821250000000001</v>
      </c>
      <c r="X551" s="1"/>
    </row>
    <row r="552" spans="1:24" x14ac:dyDescent="0.25">
      <c r="A552" t="s">
        <v>7</v>
      </c>
      <c r="B552" s="212" t="s">
        <v>699</v>
      </c>
      <c r="C552" t="s">
        <v>196</v>
      </c>
      <c r="D552" s="47">
        <v>23857.3</v>
      </c>
      <c r="E552" s="47">
        <v>10956.72</v>
      </c>
      <c r="F552" s="47">
        <f t="shared" ref="F552:F572" si="180">E552-D552</f>
        <v>-12900.58</v>
      </c>
      <c r="H552" s="60">
        <v>0</v>
      </c>
      <c r="I552" s="60">
        <v>341.25</v>
      </c>
      <c r="J552" s="60">
        <v>0</v>
      </c>
      <c r="K552" s="60">
        <v>780</v>
      </c>
      <c r="L552" s="60">
        <v>585</v>
      </c>
      <c r="M552" s="60">
        <v>0</v>
      </c>
      <c r="N552" s="68">
        <v>438.75</v>
      </c>
      <c r="O552" s="60">
        <v>1030.55</v>
      </c>
      <c r="P552" s="60">
        <v>390</v>
      </c>
      <c r="Q552" s="159">
        <v>828.75</v>
      </c>
      <c r="R552" s="159">
        <v>1072.5</v>
      </c>
      <c r="S552" s="60">
        <v>2632.5</v>
      </c>
      <c r="T552" s="47">
        <f t="shared" si="178"/>
        <v>8099.3</v>
      </c>
      <c r="U552" s="60">
        <v>20000</v>
      </c>
      <c r="V552" s="60">
        <f t="shared" si="179"/>
        <v>11900.7</v>
      </c>
      <c r="W552" s="49">
        <f>T552/U552</f>
        <v>0.40496500000000002</v>
      </c>
      <c r="X552" s="1"/>
    </row>
    <row r="553" spans="1:24" x14ac:dyDescent="0.25">
      <c r="A553" t="s">
        <v>7</v>
      </c>
      <c r="B553" s="212" t="s">
        <v>700</v>
      </c>
      <c r="C553" t="s">
        <v>150</v>
      </c>
      <c r="D553" s="47">
        <v>14820.5</v>
      </c>
      <c r="E553" s="47">
        <v>14500</v>
      </c>
      <c r="F553" s="47">
        <f t="shared" si="180"/>
        <v>-320.5</v>
      </c>
      <c r="H553" s="60">
        <v>1242.2</v>
      </c>
      <c r="I553" s="60">
        <v>1001.7</v>
      </c>
      <c r="J553" s="60">
        <v>4102.63</v>
      </c>
      <c r="K553" s="60">
        <v>1726.89</v>
      </c>
      <c r="L553" s="60">
        <v>995.58</v>
      </c>
      <c r="M553" s="60">
        <v>922.3</v>
      </c>
      <c r="N553" s="68">
        <v>1991.87</v>
      </c>
      <c r="O553" s="60">
        <v>1233.73</v>
      </c>
      <c r="P553" s="60">
        <v>2320.09</v>
      </c>
      <c r="Q553" s="159">
        <f>1526.52+627.41</f>
        <v>2153.9299999999998</v>
      </c>
      <c r="R553" s="159">
        <v>905.46</v>
      </c>
      <c r="S553" s="60">
        <v>2286.58</v>
      </c>
      <c r="T553" s="47">
        <f t="shared" si="178"/>
        <v>20882.96</v>
      </c>
      <c r="U553" s="60">
        <v>14500</v>
      </c>
      <c r="V553" s="60">
        <f t="shared" si="179"/>
        <v>-6382.9599999999991</v>
      </c>
      <c r="W553" s="49">
        <f>T553/U553</f>
        <v>1.4402041379310344</v>
      </c>
      <c r="X553" s="1"/>
    </row>
    <row r="554" spans="1:24" x14ac:dyDescent="0.25">
      <c r="A554" t="s">
        <v>7</v>
      </c>
      <c r="B554" s="212" t="s">
        <v>701</v>
      </c>
      <c r="C554" t="s">
        <v>702</v>
      </c>
      <c r="D554" s="47">
        <v>25887.29</v>
      </c>
      <c r="E554" s="47">
        <v>10000</v>
      </c>
      <c r="F554" s="47">
        <f t="shared" si="180"/>
        <v>-15887.29</v>
      </c>
      <c r="H554" s="60">
        <v>3800</v>
      </c>
      <c r="I554" s="60">
        <v>3650</v>
      </c>
      <c r="J554" s="60">
        <v>2065</v>
      </c>
      <c r="K554" s="60">
        <v>0</v>
      </c>
      <c r="L554" s="60">
        <v>0</v>
      </c>
      <c r="M554" s="60">
        <v>0</v>
      </c>
      <c r="N554" s="68">
        <v>3135</v>
      </c>
      <c r="O554" s="60">
        <v>0</v>
      </c>
      <c r="P554" s="60">
        <v>0</v>
      </c>
      <c r="Q554" s="159">
        <v>0</v>
      </c>
      <c r="R554" s="159">
        <v>0</v>
      </c>
      <c r="S554" s="60">
        <v>0</v>
      </c>
      <c r="T554" s="47">
        <f t="shared" si="178"/>
        <v>12650</v>
      </c>
      <c r="U554" s="60">
        <v>15000</v>
      </c>
      <c r="V554" s="60">
        <f t="shared" si="179"/>
        <v>2350</v>
      </c>
      <c r="W554" s="49">
        <f>T554/U554</f>
        <v>0.84333333333333338</v>
      </c>
      <c r="X554" s="1"/>
    </row>
    <row r="555" spans="1:24" x14ac:dyDescent="0.25">
      <c r="A555" t="s">
        <v>7</v>
      </c>
      <c r="B555" s="212" t="s">
        <v>706</v>
      </c>
      <c r="C555" t="s">
        <v>152</v>
      </c>
      <c r="D555" s="47">
        <v>82754.240000000005</v>
      </c>
      <c r="E555" s="47">
        <v>38166.839999999997</v>
      </c>
      <c r="F555" s="47">
        <f t="shared" si="180"/>
        <v>-44587.400000000009</v>
      </c>
      <c r="H555" s="60">
        <v>0</v>
      </c>
      <c r="I555" s="60">
        <v>0</v>
      </c>
      <c r="J555" s="60">
        <v>0</v>
      </c>
      <c r="K555" s="60">
        <v>0</v>
      </c>
      <c r="L555" s="60">
        <v>19177.38</v>
      </c>
      <c r="M555" s="60">
        <v>0</v>
      </c>
      <c r="N555" s="68">
        <v>0</v>
      </c>
      <c r="O555" s="60">
        <v>21862.1</v>
      </c>
      <c r="P555" s="60">
        <v>223.42</v>
      </c>
      <c r="Q555" s="159">
        <v>0</v>
      </c>
      <c r="R555" s="159">
        <v>0</v>
      </c>
      <c r="S555" s="60">
        <v>3687.77</v>
      </c>
      <c r="T555" s="47">
        <f t="shared" si="178"/>
        <v>44950.669999999991</v>
      </c>
      <c r="U555" s="60">
        <v>35766.81</v>
      </c>
      <c r="V555" s="60">
        <f t="shared" si="179"/>
        <v>-9183.8599999999933</v>
      </c>
      <c r="W555" s="49">
        <f>T555/U555</f>
        <v>1.2567704528304311</v>
      </c>
      <c r="X555" s="1"/>
    </row>
    <row r="556" spans="1:24" x14ac:dyDescent="0.25">
      <c r="A556" t="s">
        <v>7</v>
      </c>
      <c r="B556" s="212" t="s">
        <v>707</v>
      </c>
      <c r="C556" t="s">
        <v>248</v>
      </c>
      <c r="D556" s="47">
        <v>0</v>
      </c>
      <c r="E556" s="47">
        <v>4536.24</v>
      </c>
      <c r="F556" s="47">
        <f t="shared" si="180"/>
        <v>4536.24</v>
      </c>
      <c r="H556" s="60">
        <v>0</v>
      </c>
      <c r="I556" s="60">
        <v>0</v>
      </c>
      <c r="J556" s="60">
        <v>0</v>
      </c>
      <c r="K556" s="60">
        <v>0</v>
      </c>
      <c r="L556" s="60">
        <v>0</v>
      </c>
      <c r="M556" s="60">
        <v>0</v>
      </c>
      <c r="N556" s="68">
        <v>0</v>
      </c>
      <c r="O556" s="60">
        <v>0</v>
      </c>
      <c r="P556" s="60">
        <v>0</v>
      </c>
      <c r="Q556" s="159">
        <v>0</v>
      </c>
      <c r="R556" s="159">
        <v>0</v>
      </c>
      <c r="S556" s="60">
        <v>0</v>
      </c>
      <c r="T556" s="47">
        <f t="shared" si="178"/>
        <v>0</v>
      </c>
      <c r="U556" s="60">
        <v>0</v>
      </c>
      <c r="V556" s="60">
        <f t="shared" si="179"/>
        <v>0</v>
      </c>
      <c r="W556" s="49">
        <v>0</v>
      </c>
      <c r="X556" s="1"/>
    </row>
    <row r="557" spans="1:24" x14ac:dyDescent="0.25">
      <c r="A557" t="s">
        <v>7</v>
      </c>
      <c r="B557" s="212" t="s">
        <v>708</v>
      </c>
      <c r="C557" t="s">
        <v>709</v>
      </c>
      <c r="D557" s="47">
        <v>0</v>
      </c>
      <c r="E557" s="47">
        <v>100</v>
      </c>
      <c r="F557" s="47">
        <f t="shared" si="180"/>
        <v>100</v>
      </c>
      <c r="H557" s="60">
        <v>0</v>
      </c>
      <c r="I557" s="60">
        <v>0</v>
      </c>
      <c r="J557" s="60">
        <v>0</v>
      </c>
      <c r="K557" s="60">
        <v>0</v>
      </c>
      <c r="L557" s="60">
        <v>0</v>
      </c>
      <c r="M557" s="60">
        <v>0</v>
      </c>
      <c r="N557" s="68">
        <v>0</v>
      </c>
      <c r="O557" s="60">
        <v>0</v>
      </c>
      <c r="P557" s="60">
        <v>0</v>
      </c>
      <c r="Q557" s="159">
        <v>0</v>
      </c>
      <c r="R557" s="159">
        <v>0</v>
      </c>
      <c r="S557" s="60">
        <v>0</v>
      </c>
      <c r="T557" s="47">
        <f t="shared" si="178"/>
        <v>0</v>
      </c>
      <c r="U557" s="60">
        <v>0</v>
      </c>
      <c r="V557" s="60">
        <f t="shared" si="179"/>
        <v>0</v>
      </c>
      <c r="W557" s="49">
        <v>0</v>
      </c>
      <c r="X557" s="1"/>
    </row>
    <row r="558" spans="1:24" x14ac:dyDescent="0.25">
      <c r="A558" t="s">
        <v>7</v>
      </c>
      <c r="B558" s="212" t="s">
        <v>710</v>
      </c>
      <c r="C558" t="s">
        <v>1225</v>
      </c>
      <c r="D558" s="47">
        <v>0</v>
      </c>
      <c r="E558" s="47">
        <v>100</v>
      </c>
      <c r="F558" s="47">
        <f t="shared" si="180"/>
        <v>100</v>
      </c>
      <c r="H558" s="60">
        <v>0</v>
      </c>
      <c r="I558" s="60">
        <v>0</v>
      </c>
      <c r="J558" s="60">
        <v>0</v>
      </c>
      <c r="K558" s="60">
        <v>0</v>
      </c>
      <c r="L558" s="60">
        <v>0</v>
      </c>
      <c r="M558" s="60">
        <v>0</v>
      </c>
      <c r="N558" s="68">
        <v>0</v>
      </c>
      <c r="O558" s="60">
        <v>0</v>
      </c>
      <c r="P558" s="60">
        <v>0</v>
      </c>
      <c r="Q558" s="159">
        <v>0</v>
      </c>
      <c r="R558" s="159">
        <v>0</v>
      </c>
      <c r="S558" s="60">
        <v>0</v>
      </c>
      <c r="T558" s="47">
        <f t="shared" si="178"/>
        <v>0</v>
      </c>
      <c r="U558" s="60">
        <v>100</v>
      </c>
      <c r="V558" s="60">
        <f t="shared" si="179"/>
        <v>100</v>
      </c>
      <c r="W558" s="49">
        <f>T558/U558</f>
        <v>0</v>
      </c>
      <c r="X558" s="1"/>
    </row>
    <row r="559" spans="1:24" x14ac:dyDescent="0.25">
      <c r="A559" t="s">
        <v>7</v>
      </c>
      <c r="B559" s="212" t="s">
        <v>712</v>
      </c>
      <c r="C559" t="s">
        <v>713</v>
      </c>
      <c r="D559" s="47">
        <v>54150.76</v>
      </c>
      <c r="E559" s="47">
        <v>68000</v>
      </c>
      <c r="F559" s="47">
        <f t="shared" si="180"/>
        <v>13849.239999999998</v>
      </c>
      <c r="H559" s="60">
        <v>3986.9</v>
      </c>
      <c r="I559" s="60">
        <v>3921.91</v>
      </c>
      <c r="J559" s="60">
        <v>560.86</v>
      </c>
      <c r="K559" s="60">
        <v>7114.06</v>
      </c>
      <c r="L559" s="60">
        <v>660.24</v>
      </c>
      <c r="M559" s="60">
        <v>3691.7</v>
      </c>
      <c r="N559" s="68">
        <v>3933.41</v>
      </c>
      <c r="O559" s="60">
        <v>4336.63</v>
      </c>
      <c r="P559" s="60">
        <v>5946.6</v>
      </c>
      <c r="Q559" s="159">
        <v>4474.8100000000004</v>
      </c>
      <c r="R559" s="159">
        <v>4378.6000000000004</v>
      </c>
      <c r="S559" s="60">
        <v>4259.7700000000004</v>
      </c>
      <c r="T559" s="47">
        <f t="shared" si="178"/>
        <v>47265.489999999991</v>
      </c>
      <c r="U559" s="60">
        <v>0</v>
      </c>
      <c r="V559" s="60">
        <f t="shared" si="179"/>
        <v>-47265.489999999991</v>
      </c>
      <c r="W559" s="49">
        <v>0</v>
      </c>
      <c r="X559" s="1"/>
    </row>
    <row r="560" spans="1:24" x14ac:dyDescent="0.25">
      <c r="A560" t="s">
        <v>7</v>
      </c>
      <c r="B560" s="212" t="s">
        <v>714</v>
      </c>
      <c r="C560" t="s">
        <v>715</v>
      </c>
      <c r="D560" s="47">
        <v>11366.07</v>
      </c>
      <c r="E560" s="47">
        <v>3000</v>
      </c>
      <c r="F560" s="47">
        <f t="shared" si="180"/>
        <v>-8366.07</v>
      </c>
      <c r="H560" s="60">
        <v>290.60000000000002</v>
      </c>
      <c r="I560" s="60">
        <v>0</v>
      </c>
      <c r="J560" s="60">
        <v>0</v>
      </c>
      <c r="K560" s="60">
        <v>0</v>
      </c>
      <c r="L560" s="60">
        <v>0</v>
      </c>
      <c r="M560" s="60">
        <v>0</v>
      </c>
      <c r="N560" s="68">
        <v>0</v>
      </c>
      <c r="O560" s="60">
        <v>0</v>
      </c>
      <c r="P560" s="60">
        <v>0</v>
      </c>
      <c r="Q560" s="159">
        <v>0</v>
      </c>
      <c r="R560" s="159">
        <v>0</v>
      </c>
      <c r="S560" s="60">
        <v>0</v>
      </c>
      <c r="T560" s="47">
        <f t="shared" si="178"/>
        <v>290.60000000000002</v>
      </c>
      <c r="U560" s="60">
        <v>8000</v>
      </c>
      <c r="V560" s="60">
        <f t="shared" si="179"/>
        <v>7709.4</v>
      </c>
      <c r="W560" s="49">
        <f t="shared" ref="W560:W566" si="181">T560/U560</f>
        <v>3.6325000000000003E-2</v>
      </c>
      <c r="X560" s="1"/>
    </row>
    <row r="561" spans="1:24" x14ac:dyDescent="0.25">
      <c r="A561" t="s">
        <v>7</v>
      </c>
      <c r="B561" s="212" t="s">
        <v>716</v>
      </c>
      <c r="C561" t="s">
        <v>717</v>
      </c>
      <c r="D561" s="47">
        <v>39953.93</v>
      </c>
      <c r="E561" s="47">
        <v>50000</v>
      </c>
      <c r="F561" s="47">
        <f t="shared" si="180"/>
        <v>10046.07</v>
      </c>
      <c r="H561" s="60">
        <v>420</v>
      </c>
      <c r="I561" s="60">
        <v>9894.0499999999993</v>
      </c>
      <c r="J561" s="60">
        <v>6492.5</v>
      </c>
      <c r="K561" s="60">
        <v>560</v>
      </c>
      <c r="L561" s="60">
        <v>1120</v>
      </c>
      <c r="M561" s="60">
        <v>0</v>
      </c>
      <c r="N561" s="68">
        <v>873.6</v>
      </c>
      <c r="O561" s="60">
        <v>0</v>
      </c>
      <c r="P561" s="60">
        <v>373.15</v>
      </c>
      <c r="Q561" s="159">
        <v>1442.8</v>
      </c>
      <c r="R561" s="159">
        <v>1383.77</v>
      </c>
      <c r="S561" s="60">
        <v>0</v>
      </c>
      <c r="T561" s="47">
        <f t="shared" si="178"/>
        <v>22559.87</v>
      </c>
      <c r="U561" s="60">
        <v>40000</v>
      </c>
      <c r="V561" s="60">
        <f t="shared" si="179"/>
        <v>17440.13</v>
      </c>
      <c r="W561" s="49">
        <f t="shared" si="181"/>
        <v>0.56399674999999994</v>
      </c>
      <c r="X561" s="1"/>
    </row>
    <row r="562" spans="1:24" x14ac:dyDescent="0.25">
      <c r="A562" t="s">
        <v>7</v>
      </c>
      <c r="B562" s="212" t="s">
        <v>722</v>
      </c>
      <c r="C562" t="s">
        <v>723</v>
      </c>
      <c r="D562" s="47">
        <v>5979.22</v>
      </c>
      <c r="E562" s="47">
        <v>20000</v>
      </c>
      <c r="F562" s="47">
        <f t="shared" si="180"/>
        <v>14020.779999999999</v>
      </c>
      <c r="H562" s="60">
        <v>0</v>
      </c>
      <c r="I562" s="60">
        <v>0</v>
      </c>
      <c r="J562" s="60">
        <v>192</v>
      </c>
      <c r="K562" s="60">
        <v>0</v>
      </c>
      <c r="L562" s="60">
        <v>0</v>
      </c>
      <c r="M562" s="60">
        <v>0</v>
      </c>
      <c r="N562" s="68">
        <v>0</v>
      </c>
      <c r="O562" s="60">
        <v>0</v>
      </c>
      <c r="P562" s="60">
        <v>0</v>
      </c>
      <c r="Q562" s="159">
        <v>0</v>
      </c>
      <c r="R562" s="159">
        <v>1887.5</v>
      </c>
      <c r="S562" s="60">
        <v>88.9</v>
      </c>
      <c r="T562" s="47">
        <f t="shared" si="178"/>
        <v>2168.4</v>
      </c>
      <c r="U562" s="60">
        <v>20000</v>
      </c>
      <c r="V562" s="60">
        <f t="shared" si="179"/>
        <v>17831.599999999999</v>
      </c>
      <c r="W562" s="49">
        <f t="shared" si="181"/>
        <v>0.10842</v>
      </c>
      <c r="X562" s="1"/>
    </row>
    <row r="563" spans="1:24" x14ac:dyDescent="0.25">
      <c r="A563" t="s">
        <v>7</v>
      </c>
      <c r="B563" s="212" t="s">
        <v>724</v>
      </c>
      <c r="C563" t="s">
        <v>725</v>
      </c>
      <c r="D563" s="47">
        <v>182632.58</v>
      </c>
      <c r="E563" s="47">
        <v>70000</v>
      </c>
      <c r="F563" s="47">
        <f t="shared" si="180"/>
        <v>-112632.57999999999</v>
      </c>
      <c r="H563" s="60">
        <v>17708.099999999999</v>
      </c>
      <c r="I563" s="60">
        <v>0</v>
      </c>
      <c r="J563" s="60">
        <v>1008.4</v>
      </c>
      <c r="K563" s="60">
        <v>292.5</v>
      </c>
      <c r="L563" s="60">
        <v>0</v>
      </c>
      <c r="M563" s="60">
        <v>816.6</v>
      </c>
      <c r="N563" s="68">
        <v>1510.67</v>
      </c>
      <c r="O563" s="60">
        <v>4100.42</v>
      </c>
      <c r="P563" s="60">
        <v>8189.18</v>
      </c>
      <c r="Q563" s="159">
        <v>2856.11</v>
      </c>
      <c r="R563" s="159">
        <v>74.790000000000006</v>
      </c>
      <c r="S563" s="60">
        <v>0</v>
      </c>
      <c r="T563" s="47">
        <f t="shared" si="178"/>
        <v>36556.769999999997</v>
      </c>
      <c r="U563" s="60">
        <v>112000</v>
      </c>
      <c r="V563" s="60">
        <f t="shared" si="179"/>
        <v>75443.23000000001</v>
      </c>
      <c r="W563" s="49">
        <f t="shared" si="181"/>
        <v>0.32639973214285711</v>
      </c>
      <c r="X563" s="1"/>
    </row>
    <row r="564" spans="1:24" x14ac:dyDescent="0.25">
      <c r="A564" t="s">
        <v>7</v>
      </c>
      <c r="B564" s="212" t="s">
        <v>726</v>
      </c>
      <c r="C564" t="s">
        <v>727</v>
      </c>
      <c r="D564" s="47">
        <v>0</v>
      </c>
      <c r="E564" s="47">
        <v>2000</v>
      </c>
      <c r="F564" s="47">
        <f t="shared" si="180"/>
        <v>2000</v>
      </c>
      <c r="H564" s="60">
        <v>0</v>
      </c>
      <c r="I564" s="60">
        <v>0</v>
      </c>
      <c r="J564" s="60">
        <v>0</v>
      </c>
      <c r="K564" s="60">
        <v>0</v>
      </c>
      <c r="L564" s="60">
        <v>0</v>
      </c>
      <c r="M564" s="60">
        <v>0</v>
      </c>
      <c r="N564" s="68">
        <v>1118.3499999999999</v>
      </c>
      <c r="O564" s="60">
        <v>0</v>
      </c>
      <c r="P564" s="60">
        <v>777.53</v>
      </c>
      <c r="Q564" s="159">
        <v>0</v>
      </c>
      <c r="R564" s="159">
        <v>0</v>
      </c>
      <c r="S564" s="60">
        <v>0</v>
      </c>
      <c r="T564" s="47">
        <f t="shared" si="178"/>
        <v>1895.8799999999999</v>
      </c>
      <c r="U564" s="60">
        <v>2000</v>
      </c>
      <c r="V564" s="60">
        <f t="shared" si="179"/>
        <v>104.12000000000012</v>
      </c>
      <c r="W564" s="49">
        <f t="shared" si="181"/>
        <v>0.94793999999999989</v>
      </c>
      <c r="X564" s="1"/>
    </row>
    <row r="565" spans="1:24" x14ac:dyDescent="0.25">
      <c r="A565" t="s">
        <v>7</v>
      </c>
      <c r="B565" s="212" t="s">
        <v>728</v>
      </c>
      <c r="C565" t="s">
        <v>729</v>
      </c>
      <c r="D565" s="47">
        <v>89017.16</v>
      </c>
      <c r="E565" s="47">
        <v>10000</v>
      </c>
      <c r="F565" s="47">
        <f t="shared" si="180"/>
        <v>-79017.16</v>
      </c>
      <c r="H565" s="60">
        <v>99</v>
      </c>
      <c r="I565" s="60">
        <v>810.56</v>
      </c>
      <c r="J565" s="60">
        <v>0</v>
      </c>
      <c r="K565" s="60">
        <v>0</v>
      </c>
      <c r="L565" s="60">
        <v>178</v>
      </c>
      <c r="M565" s="60">
        <v>1207.54</v>
      </c>
      <c r="N565" s="68">
        <v>123.69</v>
      </c>
      <c r="O565" s="60">
        <v>0</v>
      </c>
      <c r="P565" s="60">
        <v>870.99</v>
      </c>
      <c r="Q565" s="159">
        <v>5547.37</v>
      </c>
      <c r="R565" s="159">
        <v>554.91</v>
      </c>
      <c r="S565" s="60">
        <v>759.64</v>
      </c>
      <c r="T565" s="47">
        <f t="shared" si="178"/>
        <v>10151.699999999999</v>
      </c>
      <c r="U565" s="60">
        <v>50000</v>
      </c>
      <c r="V565" s="60">
        <f t="shared" si="179"/>
        <v>39848.300000000003</v>
      </c>
      <c r="W565" s="49">
        <f t="shared" si="181"/>
        <v>0.20303399999999996</v>
      </c>
      <c r="X565" s="1"/>
    </row>
    <row r="566" spans="1:24" x14ac:dyDescent="0.25">
      <c r="A566" t="s">
        <v>7</v>
      </c>
      <c r="B566" s="212" t="s">
        <v>730</v>
      </c>
      <c r="C566" t="s">
        <v>731</v>
      </c>
      <c r="D566" s="47">
        <v>1215.28</v>
      </c>
      <c r="E566" s="47">
        <v>7000</v>
      </c>
      <c r="F566" s="47">
        <f t="shared" si="180"/>
        <v>5784.72</v>
      </c>
      <c r="H566" s="60">
        <v>4555</v>
      </c>
      <c r="I566" s="60">
        <v>630</v>
      </c>
      <c r="J566" s="60">
        <v>8825.73</v>
      </c>
      <c r="K566" s="60">
        <v>630</v>
      </c>
      <c r="L566" s="60">
        <v>1830</v>
      </c>
      <c r="M566" s="60">
        <v>630</v>
      </c>
      <c r="N566" s="68">
        <v>865</v>
      </c>
      <c r="O566" s="60">
        <v>600</v>
      </c>
      <c r="P566" s="60">
        <v>364</v>
      </c>
      <c r="Q566" s="159">
        <v>791</v>
      </c>
      <c r="R566" s="159">
        <v>798</v>
      </c>
      <c r="S566" s="60">
        <v>0</v>
      </c>
      <c r="T566" s="47">
        <f t="shared" si="178"/>
        <v>20518.73</v>
      </c>
      <c r="U566" s="60">
        <v>60000</v>
      </c>
      <c r="V566" s="60">
        <f t="shared" si="179"/>
        <v>39481.270000000004</v>
      </c>
      <c r="W566" s="49">
        <f t="shared" si="181"/>
        <v>0.34197883333333334</v>
      </c>
      <c r="X566" s="1"/>
    </row>
    <row r="567" spans="1:24" x14ac:dyDescent="0.25">
      <c r="A567" t="s">
        <v>7</v>
      </c>
      <c r="B567" s="212" t="s">
        <v>732</v>
      </c>
      <c r="C567" t="s">
        <v>733</v>
      </c>
      <c r="D567" s="47">
        <v>0</v>
      </c>
      <c r="E567" s="47">
        <v>500</v>
      </c>
      <c r="F567" s="47">
        <f t="shared" si="180"/>
        <v>500</v>
      </c>
      <c r="H567" s="60">
        <v>0</v>
      </c>
      <c r="I567" s="60">
        <v>0</v>
      </c>
      <c r="J567" s="60">
        <v>0</v>
      </c>
      <c r="K567" s="60">
        <v>0</v>
      </c>
      <c r="L567" s="60">
        <v>0</v>
      </c>
      <c r="M567" s="60">
        <v>0</v>
      </c>
      <c r="N567" s="68">
        <v>0</v>
      </c>
      <c r="O567" s="60">
        <v>0</v>
      </c>
      <c r="P567" s="60">
        <v>0</v>
      </c>
      <c r="Q567" s="159">
        <v>0</v>
      </c>
      <c r="R567" s="159">
        <v>0</v>
      </c>
      <c r="S567" s="60">
        <v>0</v>
      </c>
      <c r="T567" s="47">
        <f t="shared" si="178"/>
        <v>0</v>
      </c>
      <c r="U567" s="60">
        <v>0</v>
      </c>
      <c r="V567" s="60">
        <f t="shared" si="179"/>
        <v>0</v>
      </c>
      <c r="W567" s="49">
        <v>0</v>
      </c>
      <c r="X567" s="1"/>
    </row>
    <row r="568" spans="1:24" x14ac:dyDescent="0.25">
      <c r="A568" t="s">
        <v>7</v>
      </c>
      <c r="B568" s="212" t="s">
        <v>734</v>
      </c>
      <c r="C568" t="s">
        <v>735</v>
      </c>
      <c r="D568" s="47">
        <v>41230.5</v>
      </c>
      <c r="E568" s="47">
        <v>5000</v>
      </c>
      <c r="F568" s="47">
        <f t="shared" si="180"/>
        <v>-36230.5</v>
      </c>
      <c r="H568" s="60">
        <v>1925</v>
      </c>
      <c r="I568" s="60">
        <v>1925</v>
      </c>
      <c r="J568" s="60">
        <v>1925</v>
      </c>
      <c r="K568" s="60">
        <v>2039.04</v>
      </c>
      <c r="L568" s="60">
        <v>1925</v>
      </c>
      <c r="M568" s="60">
        <v>1925</v>
      </c>
      <c r="N568" s="68">
        <v>2021.25</v>
      </c>
      <c r="O568" s="60">
        <v>2140.9499999999998</v>
      </c>
      <c r="P568" s="60">
        <v>2072.5500000000002</v>
      </c>
      <c r="Q568" s="159">
        <v>2021.25</v>
      </c>
      <c r="R568" s="159">
        <v>2294.85</v>
      </c>
      <c r="S568" s="60">
        <v>2038.35</v>
      </c>
      <c r="T568" s="47">
        <f t="shared" si="178"/>
        <v>24253.239999999998</v>
      </c>
      <c r="U568" s="60">
        <v>0</v>
      </c>
      <c r="V568" s="60">
        <f t="shared" si="179"/>
        <v>-24253.239999999998</v>
      </c>
      <c r="W568" s="49">
        <v>0</v>
      </c>
      <c r="X568" s="1"/>
    </row>
    <row r="569" spans="1:24" x14ac:dyDescent="0.25">
      <c r="A569" t="s">
        <v>7</v>
      </c>
      <c r="B569" s="212" t="s">
        <v>737</v>
      </c>
      <c r="C569" t="s">
        <v>211</v>
      </c>
      <c r="D569" s="47">
        <v>1620.44</v>
      </c>
      <c r="E569" s="47">
        <v>1000</v>
      </c>
      <c r="F569" s="47">
        <f t="shared" si="180"/>
        <v>-620.44000000000005</v>
      </c>
      <c r="H569" s="60">
        <v>0</v>
      </c>
      <c r="I569" s="60">
        <v>0</v>
      </c>
      <c r="J569" s="60">
        <v>0</v>
      </c>
      <c r="K569" s="60">
        <v>0</v>
      </c>
      <c r="L569" s="60">
        <v>0</v>
      </c>
      <c r="M569" s="60">
        <v>0</v>
      </c>
      <c r="N569" s="60">
        <v>0</v>
      </c>
      <c r="O569" s="60">
        <v>0</v>
      </c>
      <c r="P569" s="60">
        <v>0</v>
      </c>
      <c r="Q569" s="159">
        <v>0</v>
      </c>
      <c r="R569" s="159">
        <v>0</v>
      </c>
      <c r="S569" s="60">
        <v>0</v>
      </c>
      <c r="T569" s="47">
        <f t="shared" si="178"/>
        <v>0</v>
      </c>
      <c r="U569" s="60">
        <v>1200</v>
      </c>
      <c r="V569" s="60">
        <f t="shared" si="179"/>
        <v>1200</v>
      </c>
      <c r="W569" s="49">
        <f>T569/U569</f>
        <v>0</v>
      </c>
      <c r="X569" s="1"/>
    </row>
    <row r="570" spans="1:24" x14ac:dyDescent="0.25">
      <c r="A570" t="s">
        <v>7</v>
      </c>
      <c r="B570" s="212" t="s">
        <v>740</v>
      </c>
      <c r="C570" t="s">
        <v>741</v>
      </c>
      <c r="D570" s="47">
        <v>16270.71</v>
      </c>
      <c r="E570" s="47">
        <v>15000</v>
      </c>
      <c r="F570" s="47">
        <f t="shared" si="180"/>
        <v>-1270.7099999999991</v>
      </c>
      <c r="H570" s="60">
        <v>842.91</v>
      </c>
      <c r="I570" s="60">
        <v>738.26</v>
      </c>
      <c r="J570" s="60">
        <v>1225.8</v>
      </c>
      <c r="K570" s="60">
        <v>1254.79</v>
      </c>
      <c r="L570" s="60">
        <v>678.51</v>
      </c>
      <c r="M570" s="60">
        <v>713.52</v>
      </c>
      <c r="N570" s="60">
        <v>1156.48</v>
      </c>
      <c r="O570" s="60">
        <v>2169.27</v>
      </c>
      <c r="P570" s="60">
        <v>352.26</v>
      </c>
      <c r="Q570" s="159">
        <v>911.15</v>
      </c>
      <c r="R570" s="159">
        <v>1377.58</v>
      </c>
      <c r="S570" s="60">
        <v>1834.8</v>
      </c>
      <c r="T570" s="47">
        <f t="shared" si="178"/>
        <v>13255.33</v>
      </c>
      <c r="U570" s="60">
        <v>13500</v>
      </c>
      <c r="V570" s="60">
        <f t="shared" si="179"/>
        <v>244.67000000000007</v>
      </c>
      <c r="W570" s="49">
        <f>T570/U570</f>
        <v>0.98187629629629625</v>
      </c>
      <c r="X570" s="1"/>
    </row>
    <row r="571" spans="1:24" x14ac:dyDescent="0.25">
      <c r="B571" s="212" t="s">
        <v>743</v>
      </c>
      <c r="C571" t="s">
        <v>163</v>
      </c>
      <c r="D571" s="47">
        <v>340.25</v>
      </c>
      <c r="E571" s="47">
        <v>0</v>
      </c>
      <c r="F571" s="47">
        <f t="shared" si="180"/>
        <v>-340.25</v>
      </c>
      <c r="H571" s="60">
        <v>0</v>
      </c>
      <c r="I571" s="60">
        <v>0</v>
      </c>
      <c r="J571" s="60">
        <v>0</v>
      </c>
      <c r="K571" s="60">
        <v>0</v>
      </c>
      <c r="L571" s="60">
        <v>0</v>
      </c>
      <c r="M571" s="60">
        <v>0</v>
      </c>
      <c r="N571" s="60">
        <v>0</v>
      </c>
      <c r="O571" s="60">
        <v>0</v>
      </c>
      <c r="P571" s="60">
        <v>0</v>
      </c>
      <c r="Q571" s="60">
        <v>0</v>
      </c>
      <c r="R571" s="159">
        <v>0</v>
      </c>
      <c r="S571" s="60">
        <v>40</v>
      </c>
      <c r="T571" s="47">
        <f t="shared" si="178"/>
        <v>40</v>
      </c>
      <c r="U571" s="60">
        <v>0</v>
      </c>
      <c r="V571" s="60">
        <f t="shared" si="179"/>
        <v>-40</v>
      </c>
      <c r="W571" s="49">
        <v>0</v>
      </c>
      <c r="X571" s="1"/>
    </row>
    <row r="572" spans="1:24" x14ac:dyDescent="0.25">
      <c r="A572" t="s">
        <v>7</v>
      </c>
      <c r="B572" s="212" t="s">
        <v>742</v>
      </c>
      <c r="C572" t="s">
        <v>594</v>
      </c>
      <c r="D572" s="47">
        <v>0</v>
      </c>
      <c r="E572" s="47">
        <v>250</v>
      </c>
      <c r="F572" s="47">
        <f t="shared" si="180"/>
        <v>250</v>
      </c>
      <c r="H572" s="60">
        <v>0</v>
      </c>
      <c r="I572" s="60">
        <v>0</v>
      </c>
      <c r="J572" s="60">
        <v>0</v>
      </c>
      <c r="K572" s="60">
        <v>0</v>
      </c>
      <c r="L572" s="60">
        <v>0</v>
      </c>
      <c r="M572" s="60">
        <v>0</v>
      </c>
      <c r="N572" s="60">
        <v>0</v>
      </c>
      <c r="O572" s="60">
        <v>0</v>
      </c>
      <c r="P572" s="60">
        <v>0</v>
      </c>
      <c r="Q572" s="60">
        <v>0</v>
      </c>
      <c r="R572" s="159">
        <v>0</v>
      </c>
      <c r="S572" s="60">
        <v>0</v>
      </c>
      <c r="T572" s="47">
        <f t="shared" si="178"/>
        <v>0</v>
      </c>
      <c r="U572" s="60">
        <v>500</v>
      </c>
      <c r="V572" s="60">
        <f t="shared" si="179"/>
        <v>500</v>
      </c>
      <c r="W572" s="49">
        <f>T572/U572</f>
        <v>0</v>
      </c>
      <c r="X572" s="1"/>
    </row>
    <row r="573" spans="1:24" ht="15.75" thickBot="1" x14ac:dyDescent="0.3">
      <c r="B573" s="212"/>
      <c r="D573" s="70">
        <v>598154.27999999991</v>
      </c>
      <c r="E573" s="71">
        <f t="shared" ref="E573:Q573" si="182">SUM(E551:E572)</f>
        <v>370109.8</v>
      </c>
      <c r="F573" s="72">
        <f>SUM(F551:F572)</f>
        <v>-228044.48</v>
      </c>
      <c r="G573" s="73"/>
      <c r="H573" s="71">
        <f t="shared" si="182"/>
        <v>34869.710000000006</v>
      </c>
      <c r="I573" s="71">
        <f t="shared" si="182"/>
        <v>23372.73</v>
      </c>
      <c r="J573" s="71">
        <f t="shared" si="182"/>
        <v>26397.919999999998</v>
      </c>
      <c r="K573" s="71">
        <f t="shared" si="182"/>
        <v>14747.280000000002</v>
      </c>
      <c r="L573" s="71">
        <f t="shared" si="182"/>
        <v>27149.71</v>
      </c>
      <c r="M573" s="71">
        <f t="shared" si="182"/>
        <v>9906.66</v>
      </c>
      <c r="N573" s="71">
        <f t="shared" si="182"/>
        <v>17168.07</v>
      </c>
      <c r="O573" s="71">
        <f t="shared" si="182"/>
        <v>37473.649999999994</v>
      </c>
      <c r="P573" s="71">
        <f t="shared" si="182"/>
        <v>22089.77</v>
      </c>
      <c r="Q573" s="71">
        <f t="shared" si="182"/>
        <v>21167.170000000002</v>
      </c>
      <c r="R573" s="72">
        <f>SUM(R551:R572)</f>
        <v>14727.960000000001</v>
      </c>
      <c r="S573" s="71">
        <f>SUM(S551:S572)</f>
        <v>25596.809999999998</v>
      </c>
      <c r="T573" s="70">
        <f>SUM(T551:T572)</f>
        <v>274667.44</v>
      </c>
      <c r="U573" s="71">
        <f>SUM(U551:U572)</f>
        <v>432566.81</v>
      </c>
      <c r="V573" s="71">
        <f>SUM(V551:V572)</f>
        <v>157899.37000000008</v>
      </c>
      <c r="W573" s="66">
        <f>T573/U573</f>
        <v>0.63497113890915491</v>
      </c>
      <c r="X573" s="1"/>
    </row>
    <row r="574" spans="1:24" ht="15.75" thickTop="1" x14ac:dyDescent="0.25">
      <c r="A574" t="s">
        <v>1145</v>
      </c>
      <c r="B574" s="212"/>
      <c r="H574" s="60"/>
      <c r="I574" s="60"/>
      <c r="J574" s="60"/>
      <c r="K574" s="60"/>
      <c r="L574" s="60"/>
      <c r="M574" s="60"/>
      <c r="N574" s="68"/>
      <c r="O574" s="60"/>
      <c r="P574" s="60"/>
      <c r="Q574" s="60"/>
      <c r="S574" s="60"/>
      <c r="U574" s="60"/>
      <c r="V574" s="60"/>
      <c r="X574" s="1"/>
    </row>
    <row r="575" spans="1:24" x14ac:dyDescent="0.25">
      <c r="A575" t="s">
        <v>7</v>
      </c>
      <c r="B575" s="212" t="s">
        <v>746</v>
      </c>
      <c r="C575" t="s">
        <v>165</v>
      </c>
      <c r="D575" s="47">
        <v>110017.88</v>
      </c>
      <c r="E575" s="47">
        <v>139647.53</v>
      </c>
      <c r="F575" s="47">
        <f t="shared" ref="F575:F580" si="183">E575-D575</f>
        <v>29629.649999999994</v>
      </c>
      <c r="H575" s="60">
        <v>10696.14</v>
      </c>
      <c r="I575" s="60">
        <v>10306.43</v>
      </c>
      <c r="J575" s="60">
        <v>10747.31</v>
      </c>
      <c r="K575" s="60">
        <v>10347.109999999999</v>
      </c>
      <c r="L575" s="60">
        <v>11168.63</v>
      </c>
      <c r="M575" s="60">
        <v>637.94000000000005</v>
      </c>
      <c r="N575" s="68">
        <v>7199.24</v>
      </c>
      <c r="O575" s="60">
        <v>12230.98</v>
      </c>
      <c r="P575" s="60">
        <v>10076.870000000001</v>
      </c>
      <c r="Q575" s="159">
        <f>10704.55-2703.82</f>
        <v>8000.73</v>
      </c>
      <c r="R575" s="159">
        <v>10390.709999999999</v>
      </c>
      <c r="S575" s="60">
        <v>10319.950000000001</v>
      </c>
      <c r="T575" s="47">
        <f t="shared" ref="T575:T580" si="184">SUM(H575:S575)</f>
        <v>112122.04</v>
      </c>
      <c r="U575" s="60">
        <v>119025</v>
      </c>
      <c r="V575" s="60">
        <f t="shared" ref="V575:V580" si="185">U575-T575</f>
        <v>6902.9600000000064</v>
      </c>
      <c r="W575" s="49">
        <f>T575/U575</f>
        <v>0.94200411678218854</v>
      </c>
      <c r="X575" s="1"/>
    </row>
    <row r="576" spans="1:24" x14ac:dyDescent="0.25">
      <c r="A576" t="s">
        <v>7</v>
      </c>
      <c r="B576" s="212" t="s">
        <v>748</v>
      </c>
      <c r="C576" t="s">
        <v>168</v>
      </c>
      <c r="D576" s="47">
        <v>8181.58</v>
      </c>
      <c r="E576" s="47">
        <v>1008</v>
      </c>
      <c r="F576" s="47">
        <f t="shared" si="183"/>
        <v>-7173.58</v>
      </c>
      <c r="H576" s="60">
        <v>612.1</v>
      </c>
      <c r="I576" s="60">
        <v>545.27</v>
      </c>
      <c r="J576" s="60">
        <v>532.95000000000005</v>
      </c>
      <c r="K576" s="60">
        <v>528.53</v>
      </c>
      <c r="L576" s="60">
        <v>62.06</v>
      </c>
      <c r="M576" s="60">
        <v>36.56</v>
      </c>
      <c r="N576" s="68">
        <v>49.31</v>
      </c>
      <c r="O576" s="60">
        <v>49.31</v>
      </c>
      <c r="P576" s="60">
        <v>91.81</v>
      </c>
      <c r="Q576" s="159">
        <v>53.56</v>
      </c>
      <c r="R576" s="159">
        <v>66.31</v>
      </c>
      <c r="S576" s="60">
        <v>66.31</v>
      </c>
      <c r="T576" s="47">
        <f t="shared" si="184"/>
        <v>2694.0799999999995</v>
      </c>
      <c r="U576" s="60">
        <v>3861.5</v>
      </c>
      <c r="V576" s="60">
        <f t="shared" si="185"/>
        <v>1167.4200000000005</v>
      </c>
      <c r="W576" s="49">
        <f>T576/U576</f>
        <v>0.69767706849669808</v>
      </c>
      <c r="X576" s="1"/>
    </row>
    <row r="577" spans="1:24" x14ac:dyDescent="0.25">
      <c r="A577" t="s">
        <v>7</v>
      </c>
      <c r="B577" s="212" t="s">
        <v>749</v>
      </c>
      <c r="C577" t="s">
        <v>170</v>
      </c>
      <c r="D577" s="47">
        <v>1449.13</v>
      </c>
      <c r="E577" s="47">
        <v>1202.6400000000001</v>
      </c>
      <c r="F577" s="47">
        <f t="shared" si="183"/>
        <v>-246.49</v>
      </c>
      <c r="H577" s="60">
        <v>88.19</v>
      </c>
      <c r="I577" s="60">
        <v>88.19</v>
      </c>
      <c r="J577" s="60">
        <v>73.98</v>
      </c>
      <c r="K577" s="60">
        <v>162.88999999999999</v>
      </c>
      <c r="L577" s="60">
        <v>103.13</v>
      </c>
      <c r="M577" s="60">
        <v>35.869999999999997</v>
      </c>
      <c r="N577" s="68">
        <v>73.239999999999995</v>
      </c>
      <c r="O577" s="60">
        <v>73.239999999999995</v>
      </c>
      <c r="P577" s="60">
        <v>161.16</v>
      </c>
      <c r="Q577" s="159">
        <v>95.22</v>
      </c>
      <c r="R577" s="159">
        <v>117.63</v>
      </c>
      <c r="S577" s="60">
        <v>117.63</v>
      </c>
      <c r="T577" s="47">
        <f t="shared" si="184"/>
        <v>1190.3699999999999</v>
      </c>
      <c r="U577" s="60">
        <v>1358.74</v>
      </c>
      <c r="V577" s="60">
        <f t="shared" si="185"/>
        <v>168.37000000000012</v>
      </c>
      <c r="W577" s="49">
        <f>T577/U577</f>
        <v>0.87608372462722806</v>
      </c>
      <c r="X577" s="1"/>
    </row>
    <row r="578" spans="1:24" x14ac:dyDescent="0.25">
      <c r="A578" t="s">
        <v>7</v>
      </c>
      <c r="B578" s="212" t="s">
        <v>750</v>
      </c>
      <c r="C578" t="s">
        <v>172</v>
      </c>
      <c r="D578" s="47">
        <v>0</v>
      </c>
      <c r="E578" s="47">
        <v>6064.2</v>
      </c>
      <c r="F578" s="47">
        <f t="shared" si="183"/>
        <v>6064.2</v>
      </c>
      <c r="H578" s="60">
        <v>0</v>
      </c>
      <c r="I578" s="60">
        <v>0</v>
      </c>
      <c r="J578" s="60">
        <v>0</v>
      </c>
      <c r="K578" s="60">
        <v>0</v>
      </c>
      <c r="L578" s="60">
        <v>479.22</v>
      </c>
      <c r="M578" s="60">
        <v>97.28</v>
      </c>
      <c r="N578" s="68">
        <v>349.74</v>
      </c>
      <c r="O578" s="60">
        <v>349.74</v>
      </c>
      <c r="P578" s="60">
        <v>701.37</v>
      </c>
      <c r="Q578" s="159">
        <v>466.95</v>
      </c>
      <c r="R578" s="159">
        <v>526.97</v>
      </c>
      <c r="S578" s="60">
        <v>496.96</v>
      </c>
      <c r="T578" s="47">
        <f t="shared" si="184"/>
        <v>3468.2299999999996</v>
      </c>
      <c r="U578" s="60">
        <v>1000</v>
      </c>
      <c r="V578" s="60">
        <f t="shared" si="185"/>
        <v>-2468.2299999999996</v>
      </c>
      <c r="W578" s="49">
        <f>T578/U578</f>
        <v>3.4682299999999997</v>
      </c>
      <c r="X578" s="1"/>
    </row>
    <row r="579" spans="1:24" x14ac:dyDescent="0.25">
      <c r="A579" t="s">
        <v>7</v>
      </c>
      <c r="B579" s="212" t="s">
        <v>751</v>
      </c>
      <c r="C579" t="s">
        <v>173</v>
      </c>
      <c r="D579" s="47">
        <v>5780.09</v>
      </c>
      <c r="E579" s="47">
        <v>3204</v>
      </c>
      <c r="F579" s="47">
        <f t="shared" si="183"/>
        <v>-2576.09</v>
      </c>
      <c r="H579" s="60">
        <v>528.79</v>
      </c>
      <c r="I579" s="60">
        <v>528.79</v>
      </c>
      <c r="J579" s="60">
        <v>528.79</v>
      </c>
      <c r="K579" s="60">
        <v>528.79</v>
      </c>
      <c r="L579" s="60">
        <v>528.79</v>
      </c>
      <c r="M579" s="60">
        <v>528.79</v>
      </c>
      <c r="N579" s="68">
        <v>528.79</v>
      </c>
      <c r="O579" s="60">
        <v>528.79</v>
      </c>
      <c r="P579" s="60">
        <v>528.79</v>
      </c>
      <c r="Q579" s="159">
        <v>528.79</v>
      </c>
      <c r="R579" s="159">
        <v>528.79</v>
      </c>
      <c r="S579" s="60">
        <v>498.85</v>
      </c>
      <c r="T579" s="47">
        <f t="shared" si="184"/>
        <v>6315.54</v>
      </c>
      <c r="U579" s="60">
        <v>714.15</v>
      </c>
      <c r="V579" s="60">
        <f t="shared" si="185"/>
        <v>-5601.39</v>
      </c>
      <c r="W579" s="49">
        <f>T579/U579</f>
        <v>8.8434362528880488</v>
      </c>
      <c r="X579" s="1"/>
    </row>
    <row r="580" spans="1:24" x14ac:dyDescent="0.25">
      <c r="A580" t="s">
        <v>7</v>
      </c>
      <c r="B580" s="212" t="s">
        <v>753</v>
      </c>
      <c r="C580" t="s">
        <v>176</v>
      </c>
      <c r="D580" s="47">
        <v>646.02</v>
      </c>
      <c r="E580" s="47">
        <v>294.95999999999998</v>
      </c>
      <c r="F580" s="47">
        <f t="shared" si="183"/>
        <v>-351.06</v>
      </c>
      <c r="H580" s="60">
        <v>118.99</v>
      </c>
      <c r="I580" s="60">
        <v>105.99</v>
      </c>
      <c r="J580" s="60">
        <v>112.49</v>
      </c>
      <c r="K580" s="60">
        <v>112.49</v>
      </c>
      <c r="L580" s="60">
        <v>112.49</v>
      </c>
      <c r="M580" s="60">
        <v>112.49</v>
      </c>
      <c r="N580" s="68">
        <v>112.49</v>
      </c>
      <c r="O580" s="60">
        <v>112.49</v>
      </c>
      <c r="P580" s="60">
        <v>112.49</v>
      </c>
      <c r="Q580" s="159">
        <v>112.49</v>
      </c>
      <c r="R580" s="159">
        <v>112.49</v>
      </c>
      <c r="S580" s="60">
        <v>112.49</v>
      </c>
      <c r="T580" s="47">
        <f t="shared" si="184"/>
        <v>1349.8799999999999</v>
      </c>
      <c r="U580" s="60">
        <v>0</v>
      </c>
      <c r="V580" s="60">
        <f t="shared" si="185"/>
        <v>-1349.8799999999999</v>
      </c>
      <c r="W580" s="49">
        <v>0</v>
      </c>
      <c r="X580" s="1"/>
    </row>
    <row r="581" spans="1:24" ht="15.75" thickBot="1" x14ac:dyDescent="0.3">
      <c r="B581" s="212"/>
      <c r="D581" s="70">
        <v>126074.70000000001</v>
      </c>
      <c r="E581" s="71">
        <v>151421.33000000002</v>
      </c>
      <c r="F581" s="72">
        <f>SUM(F575:F580)</f>
        <v>25346.62999999999</v>
      </c>
      <c r="G581" s="73"/>
      <c r="H581" s="71">
        <f t="shared" ref="H581:Q581" si="186">SUM(H575:H580)</f>
        <v>12044.210000000001</v>
      </c>
      <c r="I581" s="71">
        <f>SUM(I575:I580)</f>
        <v>11574.67</v>
      </c>
      <c r="J581" s="71">
        <f t="shared" si="186"/>
        <v>11995.519999999999</v>
      </c>
      <c r="K581" s="71">
        <f t="shared" si="186"/>
        <v>11679.81</v>
      </c>
      <c r="L581" s="71">
        <f t="shared" si="186"/>
        <v>12454.319999999998</v>
      </c>
      <c r="M581" s="71">
        <f t="shared" si="186"/>
        <v>1448.93</v>
      </c>
      <c r="N581" s="80">
        <f t="shared" si="186"/>
        <v>8312.81</v>
      </c>
      <c r="O581" s="71">
        <f t="shared" si="186"/>
        <v>13344.549999999997</v>
      </c>
      <c r="P581" s="71">
        <f t="shared" si="186"/>
        <v>11672.49</v>
      </c>
      <c r="Q581" s="71">
        <f t="shared" si="186"/>
        <v>9257.74</v>
      </c>
      <c r="R581" s="72">
        <f>SUM(R575:R580)</f>
        <v>11742.899999999996</v>
      </c>
      <c r="S581" s="71">
        <f>SUM(S575:S580)</f>
        <v>11612.189999999999</v>
      </c>
      <c r="T581" s="70">
        <f>SUM(T575:T580)</f>
        <v>127140.13999999998</v>
      </c>
      <c r="U581" s="71">
        <f>SUM(U575:U580)</f>
        <v>125959.39</v>
      </c>
      <c r="V581" s="71">
        <f>SUM(V575:V580)</f>
        <v>-1180.7499999999925</v>
      </c>
      <c r="W581" s="66">
        <f>T581/U581</f>
        <v>1.0093740530181989</v>
      </c>
      <c r="X581" s="1"/>
    </row>
    <row r="582" spans="1:24" ht="15.75" thickTop="1" x14ac:dyDescent="0.25">
      <c r="B582" s="212"/>
      <c r="H582" s="60"/>
      <c r="I582" s="60"/>
      <c r="J582" s="60"/>
      <c r="K582" s="60"/>
      <c r="L582" s="60"/>
      <c r="M582" s="60"/>
      <c r="N582" s="68"/>
      <c r="O582" s="60"/>
      <c r="P582" s="60"/>
      <c r="Q582" s="60"/>
      <c r="S582" s="60"/>
      <c r="U582" s="60"/>
      <c r="V582" s="60"/>
      <c r="X582" s="1"/>
    </row>
    <row r="583" spans="1:24" x14ac:dyDescent="0.25">
      <c r="A583" t="s">
        <v>178</v>
      </c>
      <c r="B583" s="212"/>
      <c r="H583" s="60"/>
      <c r="I583" s="60"/>
      <c r="J583" s="60"/>
      <c r="K583" s="60"/>
      <c r="L583" s="60"/>
      <c r="M583" s="60"/>
      <c r="N583" s="68"/>
      <c r="O583" s="60"/>
      <c r="P583" s="60"/>
      <c r="Q583" s="60"/>
      <c r="S583" s="60"/>
      <c r="U583" s="60"/>
      <c r="V583" s="60"/>
      <c r="X583" s="1"/>
    </row>
    <row r="584" spans="1:24" x14ac:dyDescent="0.25">
      <c r="B584" s="212" t="s">
        <v>756</v>
      </c>
      <c r="C584" t="s">
        <v>757</v>
      </c>
      <c r="D584" s="47">
        <v>5823.05</v>
      </c>
      <c r="E584" s="47">
        <v>5500</v>
      </c>
      <c r="F584" s="47">
        <f>E584-D584</f>
        <v>-323.05000000000018</v>
      </c>
      <c r="H584" s="60">
        <v>0</v>
      </c>
      <c r="I584" s="60">
        <v>0</v>
      </c>
      <c r="J584" s="60">
        <v>0</v>
      </c>
      <c r="K584" s="60">
        <v>0</v>
      </c>
      <c r="L584" s="60">
        <v>0</v>
      </c>
      <c r="M584" s="60">
        <v>0</v>
      </c>
      <c r="N584" s="68">
        <v>0</v>
      </c>
      <c r="O584" s="60">
        <v>0</v>
      </c>
      <c r="P584" s="60">
        <v>0</v>
      </c>
      <c r="Q584" s="60">
        <v>0</v>
      </c>
      <c r="R584" s="159">
        <v>0</v>
      </c>
      <c r="S584" s="60">
        <v>0</v>
      </c>
      <c r="T584" s="47">
        <f t="shared" ref="T584:T599" si="187">SUM(H584:S584)</f>
        <v>0</v>
      </c>
      <c r="U584" s="60">
        <v>5000</v>
      </c>
      <c r="V584" s="60">
        <f t="shared" ref="V584:V599" si="188">U584-T584</f>
        <v>5000</v>
      </c>
      <c r="W584" s="49">
        <f>T584/U584</f>
        <v>0</v>
      </c>
      <c r="X584" s="1"/>
    </row>
    <row r="585" spans="1:24" x14ac:dyDescent="0.25">
      <c r="B585" s="212" t="s">
        <v>754</v>
      </c>
      <c r="C585" t="s">
        <v>755</v>
      </c>
      <c r="D585" s="47">
        <v>0</v>
      </c>
      <c r="E585" s="47">
        <v>0</v>
      </c>
      <c r="F585" s="47">
        <f t="shared" ref="F585:F599" si="189">E585-D585</f>
        <v>0</v>
      </c>
      <c r="H585" s="60">
        <v>0</v>
      </c>
      <c r="I585" s="60">
        <v>0</v>
      </c>
      <c r="J585" s="60">
        <v>0</v>
      </c>
      <c r="K585" s="60">
        <v>0</v>
      </c>
      <c r="L585" s="60">
        <v>0</v>
      </c>
      <c r="M585" s="60">
        <v>0</v>
      </c>
      <c r="N585" s="68">
        <v>0</v>
      </c>
      <c r="O585" s="60">
        <v>0</v>
      </c>
      <c r="P585" s="60">
        <v>0</v>
      </c>
      <c r="Q585" s="60">
        <v>0</v>
      </c>
      <c r="R585" s="159">
        <v>0</v>
      </c>
      <c r="S585" s="60">
        <v>0</v>
      </c>
      <c r="T585" s="47">
        <f t="shared" si="187"/>
        <v>0</v>
      </c>
      <c r="U585" s="60">
        <v>0</v>
      </c>
      <c r="V585" s="60">
        <f t="shared" si="188"/>
        <v>0</v>
      </c>
      <c r="W585" s="49">
        <v>0</v>
      </c>
      <c r="X585" s="1"/>
    </row>
    <row r="586" spans="1:24" x14ac:dyDescent="0.25">
      <c r="B586" s="212" t="s">
        <v>758</v>
      </c>
      <c r="C586" t="s">
        <v>759</v>
      </c>
      <c r="D586" s="47">
        <v>284.92</v>
      </c>
      <c r="E586" s="47">
        <v>0</v>
      </c>
      <c r="F586" s="47">
        <f t="shared" si="189"/>
        <v>-284.92</v>
      </c>
      <c r="H586" s="60">
        <v>0</v>
      </c>
      <c r="I586" s="60">
        <v>0</v>
      </c>
      <c r="J586" s="60">
        <v>0</v>
      </c>
      <c r="K586" s="60">
        <v>0</v>
      </c>
      <c r="L586" s="60">
        <v>0</v>
      </c>
      <c r="M586" s="60">
        <v>0</v>
      </c>
      <c r="N586" s="68">
        <v>0</v>
      </c>
      <c r="O586" s="60">
        <v>0</v>
      </c>
      <c r="P586" s="60">
        <v>0</v>
      </c>
      <c r="Q586" s="60">
        <v>0</v>
      </c>
      <c r="R586" s="159">
        <v>0</v>
      </c>
      <c r="S586" s="60">
        <v>0</v>
      </c>
      <c r="T586" s="47">
        <f t="shared" si="187"/>
        <v>0</v>
      </c>
      <c r="U586" s="60">
        <v>0</v>
      </c>
      <c r="V586" s="60">
        <f t="shared" si="188"/>
        <v>0</v>
      </c>
      <c r="W586" s="49">
        <v>0</v>
      </c>
      <c r="X586" s="1"/>
    </row>
    <row r="587" spans="1:24" x14ac:dyDescent="0.25">
      <c r="A587" t="s">
        <v>7</v>
      </c>
      <c r="B587" s="212" t="s">
        <v>762</v>
      </c>
      <c r="C587" t="s">
        <v>179</v>
      </c>
      <c r="D587" s="47">
        <v>25203.66</v>
      </c>
      <c r="E587" s="47">
        <v>22500</v>
      </c>
      <c r="F587" s="47">
        <f t="shared" si="189"/>
        <v>-2703.66</v>
      </c>
      <c r="H587" s="60">
        <v>0</v>
      </c>
      <c r="I587" s="60">
        <v>147.13999999999999</v>
      </c>
      <c r="J587" s="60">
        <v>0</v>
      </c>
      <c r="K587" s="60">
        <v>153.11000000000001</v>
      </c>
      <c r="L587" s="60">
        <v>0</v>
      </c>
      <c r="M587" s="60">
        <v>137.83000000000001</v>
      </c>
      <c r="N587" s="68">
        <v>0</v>
      </c>
      <c r="O587" s="60">
        <v>0</v>
      </c>
      <c r="P587" s="60">
        <v>148.13999999999999</v>
      </c>
      <c r="Q587" s="159">
        <v>134.63999999999999</v>
      </c>
      <c r="R587" s="159">
        <v>0</v>
      </c>
      <c r="S587" s="60">
        <v>0</v>
      </c>
      <c r="T587" s="47">
        <f t="shared" si="187"/>
        <v>720.86</v>
      </c>
      <c r="U587" s="60">
        <v>22500</v>
      </c>
      <c r="V587" s="60">
        <f t="shared" si="188"/>
        <v>21779.14</v>
      </c>
      <c r="W587" s="49">
        <f>T587/U587</f>
        <v>3.2038222222222225E-2</v>
      </c>
      <c r="X587" s="1"/>
    </row>
    <row r="588" spans="1:24" x14ac:dyDescent="0.25">
      <c r="A588" t="s">
        <v>7</v>
      </c>
      <c r="B588" s="212" t="s">
        <v>763</v>
      </c>
      <c r="C588" t="s">
        <v>313</v>
      </c>
      <c r="D588" s="47">
        <v>6540.61</v>
      </c>
      <c r="E588" s="47">
        <v>3700</v>
      </c>
      <c r="F588" s="47">
        <f t="shared" si="189"/>
        <v>-2840.6099999999997</v>
      </c>
      <c r="H588" s="60">
        <v>1375.87</v>
      </c>
      <c r="I588" s="60">
        <v>1017.3</v>
      </c>
      <c r="J588" s="60">
        <v>3269.42</v>
      </c>
      <c r="K588" s="60">
        <v>288.49</v>
      </c>
      <c r="L588" s="60">
        <v>867.77</v>
      </c>
      <c r="M588" s="60">
        <v>247.38</v>
      </c>
      <c r="N588" s="68">
        <v>480.92</v>
      </c>
      <c r="O588" s="60">
        <v>1751.04</v>
      </c>
      <c r="P588" s="60">
        <f>1961.15+1007.78</f>
        <v>2968.9300000000003</v>
      </c>
      <c r="Q588" s="159">
        <v>1285.6400000000001</v>
      </c>
      <c r="R588" s="159">
        <v>372.53</v>
      </c>
      <c r="S588" s="60">
        <v>1030.2</v>
      </c>
      <c r="T588" s="47">
        <f t="shared" si="187"/>
        <v>14955.490000000002</v>
      </c>
      <c r="U588" s="60">
        <v>7500</v>
      </c>
      <c r="V588" s="60">
        <f t="shared" si="188"/>
        <v>-7455.4900000000016</v>
      </c>
      <c r="W588" s="49">
        <f>T588/U588</f>
        <v>1.9940653333333336</v>
      </c>
      <c r="X588" s="1"/>
    </row>
    <row r="589" spans="1:24" x14ac:dyDescent="0.25">
      <c r="A589" t="s">
        <v>7</v>
      </c>
      <c r="B589" s="212" t="s">
        <v>764</v>
      </c>
      <c r="C589" t="s">
        <v>453</v>
      </c>
      <c r="D589" s="47">
        <v>849.22</v>
      </c>
      <c r="E589" s="47">
        <v>1000</v>
      </c>
      <c r="F589" s="47">
        <f t="shared" si="189"/>
        <v>150.77999999999997</v>
      </c>
      <c r="H589" s="60">
        <v>327.5</v>
      </c>
      <c r="I589" s="60">
        <v>65.5</v>
      </c>
      <c r="J589" s="60">
        <v>0</v>
      </c>
      <c r="K589" s="60">
        <v>0</v>
      </c>
      <c r="L589" s="60">
        <v>65.5</v>
      </c>
      <c r="M589" s="60">
        <v>91.5</v>
      </c>
      <c r="N589" s="60">
        <v>0</v>
      </c>
      <c r="O589" s="60">
        <v>65.5</v>
      </c>
      <c r="P589" s="60">
        <v>0</v>
      </c>
      <c r="Q589" s="159">
        <v>0</v>
      </c>
      <c r="R589" s="159">
        <v>0</v>
      </c>
      <c r="S589" s="60">
        <v>0</v>
      </c>
      <c r="T589" s="47">
        <f t="shared" si="187"/>
        <v>615.5</v>
      </c>
      <c r="U589" s="60">
        <v>1500</v>
      </c>
      <c r="V589" s="60">
        <f t="shared" si="188"/>
        <v>884.5</v>
      </c>
      <c r="W589" s="49">
        <f>T589/U589</f>
        <v>0.41033333333333333</v>
      </c>
      <c r="X589" s="1"/>
    </row>
    <row r="590" spans="1:24" x14ac:dyDescent="0.25">
      <c r="A590" t="s">
        <v>7</v>
      </c>
      <c r="B590" s="212" t="s">
        <v>765</v>
      </c>
      <c r="C590" t="s">
        <v>620</v>
      </c>
      <c r="D590" s="47">
        <v>11689.46</v>
      </c>
      <c r="E590" s="47">
        <v>10000</v>
      </c>
      <c r="F590" s="47">
        <f t="shared" si="189"/>
        <v>-1689.4599999999991</v>
      </c>
      <c r="H590" s="60">
        <v>808.37</v>
      </c>
      <c r="I590" s="60">
        <v>223.92</v>
      </c>
      <c r="J590" s="60">
        <v>2108.9299999999998</v>
      </c>
      <c r="K590" s="60">
        <v>2830.74</v>
      </c>
      <c r="L590" s="60">
        <v>253.25</v>
      </c>
      <c r="M590" s="60">
        <v>5712.34</v>
      </c>
      <c r="N590" s="60">
        <v>386.26</v>
      </c>
      <c r="O590" s="60">
        <v>305.62</v>
      </c>
      <c r="P590" s="60">
        <f>1044.71+4162</f>
        <v>5206.71</v>
      </c>
      <c r="Q590" s="159">
        <v>1071.67</v>
      </c>
      <c r="R590" s="159">
        <v>1032.56</v>
      </c>
      <c r="S590" s="60">
        <v>796.31</v>
      </c>
      <c r="T590" s="47">
        <f t="shared" si="187"/>
        <v>20736.68</v>
      </c>
      <c r="U590" s="60">
        <v>15000</v>
      </c>
      <c r="V590" s="60">
        <f t="shared" si="188"/>
        <v>-5736.68</v>
      </c>
      <c r="W590" s="49">
        <f>T590/U590</f>
        <v>1.3824453333333333</v>
      </c>
      <c r="X590" s="1"/>
    </row>
    <row r="591" spans="1:24" x14ac:dyDescent="0.25">
      <c r="B591" s="212" t="s">
        <v>1226</v>
      </c>
      <c r="C591" t="s">
        <v>1227</v>
      </c>
      <c r="H591" s="60">
        <v>0</v>
      </c>
      <c r="I591" s="60">
        <v>0</v>
      </c>
      <c r="J591" s="60">
        <v>0</v>
      </c>
      <c r="K591" s="60">
        <v>0</v>
      </c>
      <c r="L591" s="60">
        <v>0</v>
      </c>
      <c r="M591" s="60">
        <v>0</v>
      </c>
      <c r="N591" s="60">
        <v>0</v>
      </c>
      <c r="O591" s="60">
        <v>0</v>
      </c>
      <c r="P591" s="60">
        <v>0</v>
      </c>
      <c r="Q591" s="159">
        <v>0</v>
      </c>
      <c r="R591" s="159">
        <v>0</v>
      </c>
      <c r="S591" s="60">
        <v>0</v>
      </c>
      <c r="T591" s="47">
        <f t="shared" si="187"/>
        <v>0</v>
      </c>
      <c r="U591" s="60">
        <v>0</v>
      </c>
      <c r="V591" s="60">
        <f t="shared" si="188"/>
        <v>0</v>
      </c>
      <c r="W591" s="49">
        <v>0</v>
      </c>
      <c r="X591" s="1"/>
    </row>
    <row r="592" spans="1:24" x14ac:dyDescent="0.25">
      <c r="A592" t="s">
        <v>7</v>
      </c>
      <c r="B592" s="212" t="s">
        <v>766</v>
      </c>
      <c r="C592" t="s">
        <v>767</v>
      </c>
      <c r="D592" s="47">
        <v>27351.759999999998</v>
      </c>
      <c r="E592" s="47">
        <v>60000</v>
      </c>
      <c r="F592" s="47">
        <f t="shared" si="189"/>
        <v>32648.240000000002</v>
      </c>
      <c r="H592" s="60">
        <v>0</v>
      </c>
      <c r="I592" s="60">
        <v>0</v>
      </c>
      <c r="J592" s="60">
        <v>0</v>
      </c>
      <c r="K592" s="60">
        <v>0</v>
      </c>
      <c r="L592" s="60">
        <v>0</v>
      </c>
      <c r="M592" s="60">
        <v>0</v>
      </c>
      <c r="N592" s="60">
        <v>0</v>
      </c>
      <c r="O592" s="60">
        <v>812</v>
      </c>
      <c r="P592" s="60">
        <v>0</v>
      </c>
      <c r="Q592" s="159">
        <v>39803.24</v>
      </c>
      <c r="R592" s="159">
        <v>3945.05</v>
      </c>
      <c r="S592" s="60">
        <v>4723.33</v>
      </c>
      <c r="T592" s="47">
        <f t="shared" si="187"/>
        <v>49283.62</v>
      </c>
      <c r="U592" s="60">
        <v>40000</v>
      </c>
      <c r="V592" s="60">
        <f t="shared" si="188"/>
        <v>-9283.6200000000026</v>
      </c>
      <c r="W592" s="49">
        <f>T592/U592</f>
        <v>1.2320905</v>
      </c>
      <c r="X592" s="1"/>
    </row>
    <row r="593" spans="1:24" x14ac:dyDescent="0.25">
      <c r="A593" t="s">
        <v>7</v>
      </c>
      <c r="B593" s="212" t="s">
        <v>768</v>
      </c>
      <c r="C593" t="s">
        <v>769</v>
      </c>
      <c r="D593" s="47">
        <v>4309.2</v>
      </c>
      <c r="E593" s="47">
        <v>4500</v>
      </c>
      <c r="F593" s="47">
        <f t="shared" si="189"/>
        <v>190.80000000000018</v>
      </c>
      <c r="H593" s="60">
        <v>0</v>
      </c>
      <c r="I593" s="60">
        <v>0</v>
      </c>
      <c r="J593" s="60">
        <v>0</v>
      </c>
      <c r="K593" s="60">
        <v>0</v>
      </c>
      <c r="L593" s="60">
        <v>0</v>
      </c>
      <c r="M593" s="60">
        <v>2100</v>
      </c>
      <c r="N593" s="60">
        <v>0</v>
      </c>
      <c r="O593" s="60">
        <v>2000</v>
      </c>
      <c r="P593" s="60">
        <v>0</v>
      </c>
      <c r="Q593" s="159">
        <v>0</v>
      </c>
      <c r="R593" s="159">
        <v>0</v>
      </c>
      <c r="S593" s="60">
        <v>48.06</v>
      </c>
      <c r="T593" s="47">
        <f t="shared" si="187"/>
        <v>4148.0600000000004</v>
      </c>
      <c r="U593" s="60">
        <v>5000</v>
      </c>
      <c r="V593" s="60">
        <f t="shared" si="188"/>
        <v>851.9399999999996</v>
      </c>
      <c r="W593" s="49">
        <f>T593/U593</f>
        <v>0.82961200000000013</v>
      </c>
      <c r="X593" s="1"/>
    </row>
    <row r="594" spans="1:24" x14ac:dyDescent="0.25">
      <c r="A594" t="s">
        <v>7</v>
      </c>
      <c r="B594" s="212" t="s">
        <v>770</v>
      </c>
      <c r="C594" t="s">
        <v>771</v>
      </c>
      <c r="D594" s="47">
        <v>5260</v>
      </c>
      <c r="E594" s="47">
        <v>0</v>
      </c>
      <c r="F594" s="47">
        <f t="shared" si="189"/>
        <v>-5260</v>
      </c>
      <c r="H594" s="60">
        <v>0</v>
      </c>
      <c r="I594" s="60">
        <v>0</v>
      </c>
      <c r="J594" s="60">
        <v>0</v>
      </c>
      <c r="K594" s="60">
        <v>0</v>
      </c>
      <c r="L594" s="60">
        <v>0</v>
      </c>
      <c r="M594" s="60">
        <v>0</v>
      </c>
      <c r="N594" s="60">
        <v>0</v>
      </c>
      <c r="O594" s="60">
        <v>0</v>
      </c>
      <c r="P594" s="60">
        <v>0</v>
      </c>
      <c r="Q594" s="159">
        <v>0</v>
      </c>
      <c r="R594" s="159">
        <v>0</v>
      </c>
      <c r="S594" s="60">
        <v>0</v>
      </c>
      <c r="T594" s="47">
        <f t="shared" si="187"/>
        <v>0</v>
      </c>
      <c r="U594" s="60">
        <v>0</v>
      </c>
      <c r="V594" s="60">
        <f t="shared" si="188"/>
        <v>0</v>
      </c>
      <c r="W594" s="49">
        <v>0</v>
      </c>
      <c r="X594" s="1"/>
    </row>
    <row r="595" spans="1:24" x14ac:dyDescent="0.25">
      <c r="A595" t="s">
        <v>7</v>
      </c>
      <c r="B595" s="212" t="s">
        <v>772</v>
      </c>
      <c r="C595" t="s">
        <v>773</v>
      </c>
      <c r="D595" s="47">
        <v>24446.46</v>
      </c>
      <c r="E595" s="47">
        <v>7500</v>
      </c>
      <c r="F595" s="47">
        <f t="shared" si="189"/>
        <v>-16946.46</v>
      </c>
      <c r="H595" s="60">
        <v>670.91</v>
      </c>
      <c r="I595" s="60">
        <v>0</v>
      </c>
      <c r="J595" s="60">
        <v>478.68</v>
      </c>
      <c r="K595" s="60">
        <v>0</v>
      </c>
      <c r="L595" s="60">
        <v>0</v>
      </c>
      <c r="M595" s="60">
        <v>62.86</v>
      </c>
      <c r="N595" s="60">
        <v>651.9</v>
      </c>
      <c r="O595" s="60">
        <v>262.58999999999997</v>
      </c>
      <c r="P595" s="60">
        <v>339.84</v>
      </c>
      <c r="Q595" s="159">
        <v>0</v>
      </c>
      <c r="R595" s="159">
        <v>202.77</v>
      </c>
      <c r="S595" s="60">
        <v>0</v>
      </c>
      <c r="T595" s="47">
        <f t="shared" si="187"/>
        <v>2669.55</v>
      </c>
      <c r="U595" s="60">
        <v>7500</v>
      </c>
      <c r="V595" s="60">
        <f t="shared" si="188"/>
        <v>4830.45</v>
      </c>
      <c r="W595" s="49">
        <f>T595/U595</f>
        <v>0.35594000000000003</v>
      </c>
      <c r="X595" s="1"/>
    </row>
    <row r="596" spans="1:24" x14ac:dyDescent="0.25">
      <c r="A596" t="s">
        <v>7</v>
      </c>
      <c r="B596" s="212" t="s">
        <v>780</v>
      </c>
      <c r="C596" t="s">
        <v>781</v>
      </c>
      <c r="D596" s="47">
        <v>193.54</v>
      </c>
      <c r="E596" s="47">
        <v>1500</v>
      </c>
      <c r="F596" s="47">
        <f t="shared" si="189"/>
        <v>1306.46</v>
      </c>
      <c r="H596" s="60">
        <v>0</v>
      </c>
      <c r="I596" s="60">
        <v>0</v>
      </c>
      <c r="J596" s="60">
        <v>0</v>
      </c>
      <c r="K596" s="60">
        <v>0</v>
      </c>
      <c r="L596" s="60">
        <v>98</v>
      </c>
      <c r="M596" s="60">
        <v>0</v>
      </c>
      <c r="N596" s="68">
        <v>0</v>
      </c>
      <c r="O596" s="60">
        <v>0</v>
      </c>
      <c r="P596" s="60">
        <v>0</v>
      </c>
      <c r="Q596" s="159">
        <v>0</v>
      </c>
      <c r="R596" s="159">
        <v>0</v>
      </c>
      <c r="S596" s="60">
        <v>559.91999999999996</v>
      </c>
      <c r="T596" s="47">
        <f t="shared" si="187"/>
        <v>657.92</v>
      </c>
      <c r="U596" s="60">
        <v>2000</v>
      </c>
      <c r="V596" s="60">
        <f t="shared" si="188"/>
        <v>1342.08</v>
      </c>
      <c r="W596" s="49">
        <f>T596/U596</f>
        <v>0.32895999999999997</v>
      </c>
      <c r="X596" s="1"/>
    </row>
    <row r="597" spans="1:24" x14ac:dyDescent="0.25">
      <c r="A597" t="s">
        <v>7</v>
      </c>
      <c r="B597" s="212" t="s">
        <v>784</v>
      </c>
      <c r="C597" t="s">
        <v>785</v>
      </c>
      <c r="D597" s="47">
        <v>57058.67</v>
      </c>
      <c r="E597" s="47">
        <v>54000</v>
      </c>
      <c r="F597" s="47">
        <f t="shared" si="189"/>
        <v>-3058.6699999999983</v>
      </c>
      <c r="H597" s="60">
        <v>497.1</v>
      </c>
      <c r="I597" s="60">
        <v>454.48</v>
      </c>
      <c r="J597" s="60">
        <v>765.86</v>
      </c>
      <c r="K597" s="60">
        <v>425.46</v>
      </c>
      <c r="L597" s="60">
        <v>75.430000000000007</v>
      </c>
      <c r="M597" s="60">
        <v>3410.55</v>
      </c>
      <c r="N597" s="68">
        <v>1544.07</v>
      </c>
      <c r="O597" s="60">
        <v>12037.81</v>
      </c>
      <c r="P597" s="60">
        <v>1704.76</v>
      </c>
      <c r="Q597" s="159">
        <f>2126.92+265.59</f>
        <v>2392.5100000000002</v>
      </c>
      <c r="R597" s="159">
        <v>267.52</v>
      </c>
      <c r="S597" s="60">
        <v>2118.21</v>
      </c>
      <c r="T597" s="47">
        <f t="shared" si="187"/>
        <v>25693.759999999998</v>
      </c>
      <c r="U597" s="60">
        <v>0</v>
      </c>
      <c r="V597" s="60">
        <f t="shared" si="188"/>
        <v>-25693.759999999998</v>
      </c>
      <c r="W597" s="49">
        <v>0</v>
      </c>
      <c r="X597" s="1"/>
    </row>
    <row r="598" spans="1:24" x14ac:dyDescent="0.25">
      <c r="A598" t="s">
        <v>7</v>
      </c>
      <c r="B598" s="212" t="s">
        <v>788</v>
      </c>
      <c r="C598" t="s">
        <v>789</v>
      </c>
      <c r="D598" s="47">
        <v>0</v>
      </c>
      <c r="E598" s="47">
        <v>15000</v>
      </c>
      <c r="F598" s="47">
        <f t="shared" si="189"/>
        <v>15000</v>
      </c>
      <c r="H598" s="60">
        <v>385</v>
      </c>
      <c r="I598" s="60">
        <v>3204</v>
      </c>
      <c r="J598" s="60">
        <v>0</v>
      </c>
      <c r="K598" s="60">
        <v>0</v>
      </c>
      <c r="L598" s="60">
        <v>0</v>
      </c>
      <c r="M598" s="60">
        <v>0</v>
      </c>
      <c r="N598" s="68">
        <v>0</v>
      </c>
      <c r="O598" s="60">
        <v>0</v>
      </c>
      <c r="P598" s="60">
        <v>0</v>
      </c>
      <c r="Q598" s="159">
        <v>0</v>
      </c>
      <c r="R598" s="159">
        <v>0</v>
      </c>
      <c r="S598" s="60">
        <v>0</v>
      </c>
      <c r="T598" s="47">
        <f t="shared" si="187"/>
        <v>3589</v>
      </c>
      <c r="U598" s="60">
        <v>0</v>
      </c>
      <c r="V598" s="60">
        <f t="shared" si="188"/>
        <v>-3589</v>
      </c>
      <c r="W598" s="49">
        <v>0</v>
      </c>
      <c r="X598" s="1"/>
    </row>
    <row r="599" spans="1:24" x14ac:dyDescent="0.25">
      <c r="A599" t="s">
        <v>7</v>
      </c>
      <c r="B599" s="212" t="s">
        <v>798</v>
      </c>
      <c r="C599" t="s">
        <v>799</v>
      </c>
      <c r="D599" s="47">
        <v>2593.62</v>
      </c>
      <c r="E599" s="47">
        <v>1000</v>
      </c>
      <c r="F599" s="47">
        <f t="shared" si="189"/>
        <v>-1593.62</v>
      </c>
      <c r="H599" s="60">
        <v>480</v>
      </c>
      <c r="I599" s="60">
        <v>720</v>
      </c>
      <c r="J599" s="60">
        <v>720</v>
      </c>
      <c r="K599" s="60">
        <v>540</v>
      </c>
      <c r="L599" s="60">
        <v>738.63</v>
      </c>
      <c r="M599" s="60">
        <v>794.44</v>
      </c>
      <c r="N599" s="68">
        <v>197.8</v>
      </c>
      <c r="O599" s="60">
        <v>0</v>
      </c>
      <c r="P599" s="60">
        <v>0</v>
      </c>
      <c r="Q599" s="159">
        <v>0</v>
      </c>
      <c r="R599" s="159">
        <v>10176.84</v>
      </c>
      <c r="S599" s="60">
        <v>0</v>
      </c>
      <c r="T599" s="47">
        <f t="shared" si="187"/>
        <v>14367.71</v>
      </c>
      <c r="U599" s="60">
        <v>0</v>
      </c>
      <c r="V599" s="60">
        <f t="shared" si="188"/>
        <v>-14367.71</v>
      </c>
      <c r="W599" s="49">
        <v>0</v>
      </c>
    </row>
    <row r="600" spans="1:24" ht="15.75" thickBot="1" x14ac:dyDescent="0.3">
      <c r="B600" s="212"/>
      <c r="D600" s="70">
        <v>171604.16999999998</v>
      </c>
      <c r="E600" s="71">
        <v>186200</v>
      </c>
      <c r="F600" s="72">
        <f>SUM(F584:F599)</f>
        <v>14595.830000000005</v>
      </c>
      <c r="G600" s="73"/>
      <c r="H600" s="71">
        <f t="shared" ref="H600:Q600" si="190">SUM(H584:H599)</f>
        <v>4544.75</v>
      </c>
      <c r="I600" s="71">
        <f t="shared" si="190"/>
        <v>5832.34</v>
      </c>
      <c r="J600" s="71">
        <f t="shared" si="190"/>
        <v>7342.89</v>
      </c>
      <c r="K600" s="71">
        <f t="shared" si="190"/>
        <v>4237.7999999999993</v>
      </c>
      <c r="L600" s="71">
        <f t="shared" si="190"/>
        <v>2098.58</v>
      </c>
      <c r="M600" s="71">
        <f t="shared" si="190"/>
        <v>12556.9</v>
      </c>
      <c r="N600" s="71">
        <f t="shared" si="190"/>
        <v>3260.95</v>
      </c>
      <c r="O600" s="71">
        <f t="shared" si="190"/>
        <v>17234.559999999998</v>
      </c>
      <c r="P600" s="71">
        <f t="shared" si="190"/>
        <v>10368.380000000001</v>
      </c>
      <c r="Q600" s="71">
        <f t="shared" si="190"/>
        <v>44687.7</v>
      </c>
      <c r="R600" s="72">
        <f>SUM(R584:R599)</f>
        <v>15997.27</v>
      </c>
      <c r="S600" s="71">
        <f>SUM(S584:S599)</f>
        <v>9276.0300000000007</v>
      </c>
      <c r="T600" s="70">
        <f>SUM(T584:T599)</f>
        <v>137438.15</v>
      </c>
      <c r="U600" s="71">
        <f>SUM(U584:U599)</f>
        <v>106000</v>
      </c>
      <c r="V600" s="71">
        <f>SUM(V584:V599)</f>
        <v>-31438.15</v>
      </c>
      <c r="W600" s="66">
        <f>T600/U600</f>
        <v>1.296586320754717</v>
      </c>
    </row>
    <row r="601" spans="1:24" ht="15.75" thickTop="1" x14ac:dyDescent="0.25">
      <c r="A601" t="s">
        <v>183</v>
      </c>
      <c r="B601" s="212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S601" s="60"/>
      <c r="U601" s="60"/>
      <c r="V601" s="60"/>
      <c r="X601" s="1"/>
    </row>
    <row r="602" spans="1:24" x14ac:dyDescent="0.25">
      <c r="A602" t="s">
        <v>7</v>
      </c>
      <c r="B602" s="212" t="s">
        <v>801</v>
      </c>
      <c r="C602" t="s">
        <v>461</v>
      </c>
      <c r="D602" s="47">
        <v>0</v>
      </c>
      <c r="E602" s="47">
        <v>90000</v>
      </c>
      <c r="F602" s="47">
        <f t="shared" ref="F602:F607" si="191">E602-D602</f>
        <v>90000</v>
      </c>
      <c r="H602" s="60">
        <v>161864</v>
      </c>
      <c r="I602" s="60">
        <v>-161864</v>
      </c>
      <c r="J602" s="60">
        <v>0</v>
      </c>
      <c r="K602" s="60">
        <v>0</v>
      </c>
      <c r="L602" s="60">
        <v>0</v>
      </c>
      <c r="M602" s="60">
        <v>137554</v>
      </c>
      <c r="N602" s="60">
        <v>0</v>
      </c>
      <c r="O602" s="60">
        <v>-299418</v>
      </c>
      <c r="P602" s="68">
        <v>0</v>
      </c>
      <c r="Q602" s="60">
        <f>VLOOKUP(B602,[7]GBCY1636!$B:$D,3,FALSE)</f>
        <v>0</v>
      </c>
      <c r="R602" s="159">
        <v>0</v>
      </c>
      <c r="S602" s="60">
        <v>161864</v>
      </c>
      <c r="T602" s="47">
        <f t="shared" ref="T602:T607" si="192">SUM(H602:S602)</f>
        <v>0</v>
      </c>
      <c r="U602" s="60">
        <v>0</v>
      </c>
      <c r="V602" s="60">
        <f t="shared" ref="V602:V607" si="193">U602-T602</f>
        <v>0</v>
      </c>
      <c r="W602" s="49">
        <v>0</v>
      </c>
      <c r="X602" s="1"/>
    </row>
    <row r="603" spans="1:24" x14ac:dyDescent="0.25">
      <c r="A603" t="s">
        <v>7</v>
      </c>
      <c r="B603" s="212" t="s">
        <v>802</v>
      </c>
      <c r="C603" t="s">
        <v>186</v>
      </c>
      <c r="D603" s="47">
        <v>0</v>
      </c>
      <c r="E603" s="47">
        <v>2000</v>
      </c>
      <c r="F603" s="47">
        <f t="shared" si="191"/>
        <v>2000</v>
      </c>
      <c r="H603" s="60">
        <v>0</v>
      </c>
      <c r="I603" s="60">
        <v>0</v>
      </c>
      <c r="J603" s="60">
        <v>0</v>
      </c>
      <c r="K603" s="60">
        <v>0</v>
      </c>
      <c r="L603" s="60">
        <v>0</v>
      </c>
      <c r="M603" s="60">
        <v>0</v>
      </c>
      <c r="N603" s="60">
        <v>0</v>
      </c>
      <c r="O603" s="60">
        <v>0</v>
      </c>
      <c r="P603" s="60">
        <v>1480.83</v>
      </c>
      <c r="Q603" s="60">
        <f>VLOOKUP(B603,[7]GBCY1636!$B:$D,3,FALSE)</f>
        <v>0</v>
      </c>
      <c r="R603" s="159">
        <v>0</v>
      </c>
      <c r="S603" s="60">
        <v>1616.82</v>
      </c>
      <c r="T603" s="47">
        <f t="shared" si="192"/>
        <v>3097.6499999999996</v>
      </c>
      <c r="U603" s="60">
        <v>0</v>
      </c>
      <c r="V603" s="60">
        <f t="shared" si="193"/>
        <v>-3097.6499999999996</v>
      </c>
      <c r="W603" s="49">
        <v>0</v>
      </c>
      <c r="X603" s="1"/>
    </row>
    <row r="604" spans="1:24" x14ac:dyDescent="0.25">
      <c r="A604" t="s">
        <v>7</v>
      </c>
      <c r="B604" s="212" t="s">
        <v>807</v>
      </c>
      <c r="C604" t="s">
        <v>808</v>
      </c>
      <c r="D604" s="47">
        <v>0</v>
      </c>
      <c r="E604" s="47">
        <v>500</v>
      </c>
      <c r="F604" s="47">
        <f t="shared" si="191"/>
        <v>500</v>
      </c>
      <c r="H604" s="60">
        <v>0</v>
      </c>
      <c r="I604" s="60">
        <v>0</v>
      </c>
      <c r="J604" s="60">
        <v>0</v>
      </c>
      <c r="K604" s="60">
        <v>0</v>
      </c>
      <c r="L604" s="60">
        <v>0</v>
      </c>
      <c r="M604" s="60">
        <v>0</v>
      </c>
      <c r="N604" s="60">
        <v>0</v>
      </c>
      <c r="O604" s="60">
        <v>0</v>
      </c>
      <c r="P604" s="60">
        <v>0</v>
      </c>
      <c r="Q604" s="60">
        <f>VLOOKUP(B604,[7]GBCY1636!$B:$D,3,FALSE)</f>
        <v>0</v>
      </c>
      <c r="R604" s="159">
        <v>232.13</v>
      </c>
      <c r="S604" s="60">
        <v>0</v>
      </c>
      <c r="T604" s="47">
        <f t="shared" si="192"/>
        <v>232.13</v>
      </c>
      <c r="U604" s="60">
        <v>0</v>
      </c>
      <c r="V604" s="60">
        <f t="shared" si="193"/>
        <v>-232.13</v>
      </c>
      <c r="W604" s="49">
        <v>0</v>
      </c>
      <c r="X604" s="1"/>
    </row>
    <row r="605" spans="1:24" x14ac:dyDescent="0.25">
      <c r="A605" t="s">
        <v>7</v>
      </c>
      <c r="B605" s="212" t="s">
        <v>809</v>
      </c>
      <c r="C605" t="s">
        <v>810</v>
      </c>
      <c r="D605" s="47">
        <v>0</v>
      </c>
      <c r="E605" s="47">
        <v>500</v>
      </c>
      <c r="F605" s="47">
        <f t="shared" si="191"/>
        <v>500</v>
      </c>
      <c r="H605" s="60">
        <v>1033.67</v>
      </c>
      <c r="I605" s="60">
        <v>0</v>
      </c>
      <c r="J605" s="60">
        <v>0</v>
      </c>
      <c r="K605" s="60">
        <v>0</v>
      </c>
      <c r="L605" s="60">
        <v>0</v>
      </c>
      <c r="M605" s="60">
        <v>0</v>
      </c>
      <c r="N605" s="60">
        <v>0</v>
      </c>
      <c r="O605" s="60">
        <v>0</v>
      </c>
      <c r="P605" s="60">
        <v>0</v>
      </c>
      <c r="Q605" s="60">
        <v>65.95</v>
      </c>
      <c r="R605" s="159">
        <v>1015.54</v>
      </c>
      <c r="S605" s="60">
        <v>0</v>
      </c>
      <c r="T605" s="47">
        <f t="shared" si="192"/>
        <v>2115.16</v>
      </c>
      <c r="U605" s="60">
        <v>0</v>
      </c>
      <c r="V605" s="60">
        <f t="shared" si="193"/>
        <v>-2115.16</v>
      </c>
      <c r="W605" s="49">
        <v>0</v>
      </c>
      <c r="X605" s="1"/>
    </row>
    <row r="606" spans="1:24" x14ac:dyDescent="0.25">
      <c r="A606" t="s">
        <v>7</v>
      </c>
      <c r="B606" s="212" t="s">
        <v>811</v>
      </c>
      <c r="C606" t="s">
        <v>467</v>
      </c>
      <c r="D606" s="47">
        <v>1283.27</v>
      </c>
      <c r="E606" s="47">
        <v>1500</v>
      </c>
      <c r="F606" s="47">
        <f t="shared" si="191"/>
        <v>216.73000000000002</v>
      </c>
      <c r="H606" s="60">
        <v>-26.87</v>
      </c>
      <c r="I606" s="60">
        <v>0</v>
      </c>
      <c r="J606" s="60">
        <v>0</v>
      </c>
      <c r="K606" s="60">
        <v>69.67</v>
      </c>
      <c r="L606" s="60">
        <v>0</v>
      </c>
      <c r="M606" s="60">
        <v>0</v>
      </c>
      <c r="N606" s="60">
        <v>0</v>
      </c>
      <c r="O606" s="60">
        <v>257.51</v>
      </c>
      <c r="P606" s="60">
        <v>46.18</v>
      </c>
      <c r="Q606" s="159">
        <f>VLOOKUP(B606,[7]GBCY1636!$B:$D,3,FALSE)</f>
        <v>364.01</v>
      </c>
      <c r="R606" s="159">
        <v>54.99</v>
      </c>
      <c r="S606" s="60">
        <v>97.61</v>
      </c>
      <c r="T606" s="47">
        <f t="shared" si="192"/>
        <v>863.1</v>
      </c>
      <c r="U606" s="60">
        <v>0</v>
      </c>
      <c r="V606" s="60">
        <f t="shared" si="193"/>
        <v>-863.1</v>
      </c>
      <c r="W606" s="49">
        <v>0</v>
      </c>
      <c r="X606" s="1"/>
    </row>
    <row r="607" spans="1:24" x14ac:dyDescent="0.25">
      <c r="A607" t="s">
        <v>7</v>
      </c>
      <c r="B607" s="212" t="s">
        <v>818</v>
      </c>
      <c r="C607" t="s">
        <v>819</v>
      </c>
      <c r="D607" s="47">
        <v>5529.43</v>
      </c>
      <c r="E607" s="47">
        <v>4000</v>
      </c>
      <c r="F607" s="47">
        <f t="shared" si="191"/>
        <v>-1529.4300000000003</v>
      </c>
      <c r="H607" s="60">
        <v>477.6</v>
      </c>
      <c r="I607" s="60">
        <v>70</v>
      </c>
      <c r="J607" s="60">
        <v>2512.36</v>
      </c>
      <c r="K607" s="60">
        <v>50.28</v>
      </c>
      <c r="L607" s="60">
        <v>0</v>
      </c>
      <c r="M607" s="60">
        <v>0</v>
      </c>
      <c r="N607" s="60">
        <v>0</v>
      </c>
      <c r="O607" s="60">
        <v>137.1</v>
      </c>
      <c r="P607" s="60">
        <v>0</v>
      </c>
      <c r="Q607" s="60">
        <f>VLOOKUP(B607,[7]GBCY1636!$B:$D,3,FALSE)</f>
        <v>0</v>
      </c>
      <c r="R607" s="159">
        <v>0</v>
      </c>
      <c r="S607" s="60">
        <v>0</v>
      </c>
      <c r="T607" s="47">
        <f t="shared" si="192"/>
        <v>3247.34</v>
      </c>
      <c r="U607" s="60">
        <v>0</v>
      </c>
      <c r="V607" s="60">
        <f t="shared" si="193"/>
        <v>-3247.34</v>
      </c>
      <c r="W607" s="49">
        <v>0</v>
      </c>
    </row>
    <row r="608" spans="1:24" ht="15.75" thickBot="1" x14ac:dyDescent="0.3">
      <c r="B608" s="212"/>
      <c r="D608" s="70">
        <v>6812.7000000000007</v>
      </c>
      <c r="E608" s="71">
        <v>98500</v>
      </c>
      <c r="F608" s="72">
        <f>SUM(F602:F607)</f>
        <v>91687.299999999988</v>
      </c>
      <c r="G608" s="73"/>
      <c r="H608" s="71">
        <f t="shared" ref="H608:S608" si="194">SUM(H602:H607)</f>
        <v>163348.40000000002</v>
      </c>
      <c r="I608" s="71">
        <f t="shared" si="194"/>
        <v>-161794</v>
      </c>
      <c r="J608" s="71">
        <f t="shared" si="194"/>
        <v>2512.36</v>
      </c>
      <c r="K608" s="71">
        <f t="shared" si="194"/>
        <v>119.95</v>
      </c>
      <c r="L608" s="71">
        <f t="shared" si="194"/>
        <v>0</v>
      </c>
      <c r="M608" s="71">
        <f t="shared" si="194"/>
        <v>137554</v>
      </c>
      <c r="N608" s="71">
        <f t="shared" si="194"/>
        <v>0</v>
      </c>
      <c r="O608" s="71">
        <f t="shared" si="194"/>
        <v>-299023.39</v>
      </c>
      <c r="P608" s="71">
        <f t="shared" si="194"/>
        <v>1527.01</v>
      </c>
      <c r="Q608" s="71">
        <f t="shared" si="194"/>
        <v>429.96</v>
      </c>
      <c r="R608" s="71">
        <f t="shared" si="194"/>
        <v>1302.6600000000001</v>
      </c>
      <c r="S608" s="71">
        <f t="shared" si="194"/>
        <v>163578.43</v>
      </c>
      <c r="T608" s="70">
        <f>SUM(T602:T607)</f>
        <v>9555.380000000001</v>
      </c>
      <c r="U608" s="71">
        <f>SUM(U602:U607)</f>
        <v>0</v>
      </c>
      <c r="V608" s="71">
        <f>SUM(V602:V607)</f>
        <v>-9555.380000000001</v>
      </c>
      <c r="W608" s="66">
        <v>0</v>
      </c>
    </row>
    <row r="609" spans="1:24" ht="15.75" thickTop="1" x14ac:dyDescent="0.25">
      <c r="A609" t="s">
        <v>187</v>
      </c>
      <c r="B609" s="212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S609" s="60"/>
      <c r="U609" s="60"/>
      <c r="V609" s="60"/>
      <c r="X609" s="1"/>
    </row>
    <row r="610" spans="1:24" ht="15.75" thickBot="1" x14ac:dyDescent="0.3">
      <c r="A610" t="s">
        <v>7</v>
      </c>
      <c r="B610" s="212" t="s">
        <v>821</v>
      </c>
      <c r="C610" t="s">
        <v>822</v>
      </c>
      <c r="D610" s="47">
        <v>36164.71</v>
      </c>
      <c r="E610" s="47">
        <v>28525.32</v>
      </c>
      <c r="F610" s="47">
        <f>E610-D610</f>
        <v>-7639.3899999999994</v>
      </c>
      <c r="H610" s="71">
        <v>0</v>
      </c>
      <c r="I610" s="71">
        <v>0</v>
      </c>
      <c r="J610" s="71">
        <v>0</v>
      </c>
      <c r="K610" s="71">
        <v>0</v>
      </c>
      <c r="L610" s="71">
        <v>0</v>
      </c>
      <c r="M610" s="71">
        <v>0</v>
      </c>
      <c r="N610" s="71">
        <v>0</v>
      </c>
      <c r="O610" s="71">
        <v>0</v>
      </c>
      <c r="P610" s="71">
        <v>0</v>
      </c>
      <c r="Q610" s="71">
        <v>0</v>
      </c>
      <c r="R610" s="71">
        <v>0</v>
      </c>
      <c r="S610" s="71">
        <v>0</v>
      </c>
      <c r="T610" s="71">
        <f t="shared" ref="T610" si="195">SUM(H610:S610)</f>
        <v>0</v>
      </c>
      <c r="U610" s="71">
        <v>0</v>
      </c>
      <c r="V610" s="71">
        <f>U610-T610</f>
        <v>0</v>
      </c>
      <c r="W610" s="66">
        <v>0</v>
      </c>
      <c r="X610" s="1"/>
    </row>
    <row r="611" spans="1:24" ht="15.75" thickTop="1" x14ac:dyDescent="0.25">
      <c r="A611" t="s">
        <v>7</v>
      </c>
      <c r="B611" s="212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S611" s="60"/>
      <c r="U611" s="60"/>
      <c r="V611" s="60"/>
    </row>
    <row r="612" spans="1:24" x14ac:dyDescent="0.25">
      <c r="B612" s="212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S612" s="60"/>
      <c r="U612" s="60"/>
      <c r="V612" s="60"/>
    </row>
    <row r="613" spans="1:24" ht="17.25" x14ac:dyDescent="0.3">
      <c r="B613" s="212"/>
      <c r="C613" s="93" t="s">
        <v>1228</v>
      </c>
      <c r="D613" s="98">
        <v>1360706.3999999997</v>
      </c>
      <c r="E613" s="101">
        <f>E610+E600+E581+E573+E548+E608+E525</f>
        <v>1249382.3700000001</v>
      </c>
      <c r="F613" s="101">
        <f>F610+F600+F581+F573+F548+F608+F525</f>
        <v>-111324.03000000001</v>
      </c>
      <c r="G613" s="102"/>
      <c r="H613" s="101">
        <f t="shared" ref="H613:V613" si="196">H610+H600+H581+H573+H548+H608+H525</f>
        <v>259599.58000000002</v>
      </c>
      <c r="I613" s="101">
        <f t="shared" si="196"/>
        <v>-63952.899999999987</v>
      </c>
      <c r="J613" s="101">
        <f t="shared" si="196"/>
        <v>102354.02</v>
      </c>
      <c r="K613" s="101">
        <f t="shared" si="196"/>
        <v>91340.829999999987</v>
      </c>
      <c r="L613" s="101">
        <f t="shared" si="196"/>
        <v>94665.840000000011</v>
      </c>
      <c r="M613" s="101">
        <f t="shared" si="196"/>
        <v>219525.83</v>
      </c>
      <c r="N613" s="101">
        <f t="shared" si="196"/>
        <v>85000.2</v>
      </c>
      <c r="O613" s="101">
        <f t="shared" si="196"/>
        <v>-174612.26000000004</v>
      </c>
      <c r="P613" s="101">
        <f t="shared" si="196"/>
        <v>109599.03</v>
      </c>
      <c r="Q613" s="101">
        <f t="shared" si="196"/>
        <v>205319.93999999997</v>
      </c>
      <c r="R613" s="101">
        <f t="shared" si="196"/>
        <v>84871.890000000014</v>
      </c>
      <c r="S613" s="101">
        <f t="shared" si="196"/>
        <v>265353.76</v>
      </c>
      <c r="T613" s="101">
        <f t="shared" si="196"/>
        <v>1279065.7599999998</v>
      </c>
      <c r="U613" s="101">
        <f t="shared" si="196"/>
        <v>1224201.6499999997</v>
      </c>
      <c r="V613" s="101">
        <f t="shared" si="196"/>
        <v>-54864.109999999891</v>
      </c>
      <c r="W613" s="103">
        <f>T613/U613</f>
        <v>1.044816235952631</v>
      </c>
      <c r="X613" s="1"/>
    </row>
    <row r="614" spans="1:24" x14ac:dyDescent="0.25">
      <c r="B614" s="212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S614" s="60"/>
      <c r="U614" s="60"/>
      <c r="V614" s="60"/>
    </row>
    <row r="615" spans="1:24" ht="18" thickBot="1" x14ac:dyDescent="0.35">
      <c r="B615" s="212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S615" s="60"/>
      <c r="U615" s="60"/>
      <c r="V615" s="60"/>
      <c r="W615" s="103"/>
    </row>
    <row r="616" spans="1:24" ht="20.25" thickBot="1" x14ac:dyDescent="0.35">
      <c r="B616" s="212"/>
      <c r="C616" s="121" t="s">
        <v>1229</v>
      </c>
      <c r="D616" s="122">
        <v>15271189.919999998</v>
      </c>
      <c r="E616" s="123">
        <f>E613+E515+E404+E312+E261+E235+E189+E170+E147</f>
        <v>14525133.599999998</v>
      </c>
      <c r="F616" s="123">
        <f>F613+F515+F404+F312+F261+F235+F189+F170+F147</f>
        <v>-784195.62</v>
      </c>
      <c r="G616" s="124"/>
      <c r="H616" s="123">
        <f t="shared" ref="H616:V616" si="197">H613+H515+H404+H312+H261+H235+H189+H170+H147</f>
        <v>1108580.75</v>
      </c>
      <c r="I616" s="123">
        <f t="shared" si="197"/>
        <v>740618.10000000021</v>
      </c>
      <c r="J616" s="123">
        <f t="shared" si="197"/>
        <v>940618.91</v>
      </c>
      <c r="K616" s="123">
        <f t="shared" si="197"/>
        <v>819300.55</v>
      </c>
      <c r="L616" s="123">
        <f t="shared" si="197"/>
        <v>1260007.4799999997</v>
      </c>
      <c r="M616" s="123">
        <f t="shared" si="197"/>
        <v>1119172.6200000001</v>
      </c>
      <c r="N616" s="123">
        <f t="shared" si="197"/>
        <v>1260515.0099999998</v>
      </c>
      <c r="O616" s="123">
        <f t="shared" si="197"/>
        <v>779508.37</v>
      </c>
      <c r="P616" s="123">
        <f t="shared" si="197"/>
        <v>2728099.31</v>
      </c>
      <c r="Q616" s="123">
        <f t="shared" si="197"/>
        <v>1203843.2699999998</v>
      </c>
      <c r="R616" s="123">
        <f t="shared" si="197"/>
        <v>2370855.8299999996</v>
      </c>
      <c r="S616" s="123">
        <f t="shared" si="197"/>
        <v>1210269.1599999999</v>
      </c>
      <c r="T616" s="123">
        <f t="shared" si="197"/>
        <v>15543439.630000003</v>
      </c>
      <c r="U616" s="123">
        <f t="shared" si="197"/>
        <v>15604016.4</v>
      </c>
      <c r="V616" s="123">
        <f t="shared" si="197"/>
        <v>60576.770000000572</v>
      </c>
      <c r="W616" s="125">
        <f>T616/U616</f>
        <v>0.99611787321628309</v>
      </c>
      <c r="X616" s="1"/>
    </row>
    <row r="617" spans="1:24" x14ac:dyDescent="0.25">
      <c r="B617" s="212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S617" s="60"/>
      <c r="U617" s="60"/>
      <c r="V617" s="60"/>
      <c r="X617" s="1"/>
    </row>
    <row r="618" spans="1:24" ht="15.75" thickBot="1" x14ac:dyDescent="0.3">
      <c r="B618" s="212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S618" s="60"/>
      <c r="U618" s="60"/>
      <c r="V618" s="60"/>
    </row>
    <row r="619" spans="1:24" ht="20.25" thickBot="1" x14ac:dyDescent="0.35">
      <c r="B619" s="212"/>
      <c r="C619" s="121" t="s">
        <v>1230</v>
      </c>
      <c r="D619" s="122">
        <v>692778.79000000283</v>
      </c>
      <c r="E619" s="123">
        <f>E96-E616</f>
        <v>862740.43000000156</v>
      </c>
      <c r="F619" s="123">
        <f>E619-D619</f>
        <v>169961.63999999873</v>
      </c>
      <c r="G619" s="124"/>
      <c r="H619" s="123">
        <f t="shared" ref="H619:U619" si="198">H96-H616</f>
        <v>-470676.13</v>
      </c>
      <c r="I619" s="123">
        <f t="shared" si="198"/>
        <v>-73565.480000000214</v>
      </c>
      <c r="J619" s="123">
        <f t="shared" si="198"/>
        <v>604618.29000000015</v>
      </c>
      <c r="K619" s="123">
        <f t="shared" si="198"/>
        <v>507629.90999999992</v>
      </c>
      <c r="L619" s="123">
        <f t="shared" si="198"/>
        <v>-570479.55999999982</v>
      </c>
      <c r="M619" s="123">
        <f t="shared" si="198"/>
        <v>-989207.31800000009</v>
      </c>
      <c r="N619" s="123">
        <f t="shared" si="198"/>
        <v>63511.080000000307</v>
      </c>
      <c r="O619" s="123">
        <f t="shared" si="198"/>
        <v>1855816.17</v>
      </c>
      <c r="P619" s="123">
        <f t="shared" si="198"/>
        <v>-1269185.0000000002</v>
      </c>
      <c r="Q619" s="123">
        <f t="shared" si="198"/>
        <v>-240636.46199999971</v>
      </c>
      <c r="R619" s="123">
        <f t="shared" si="198"/>
        <v>646678.11000000034</v>
      </c>
      <c r="S619" s="123">
        <f t="shared" si="198"/>
        <v>-86486.290000000037</v>
      </c>
      <c r="T619" s="123">
        <f t="shared" si="198"/>
        <v>-24032.95000000298</v>
      </c>
      <c r="U619" s="123">
        <f t="shared" si="198"/>
        <v>331083.19999999925</v>
      </c>
      <c r="V619" s="123">
        <f>V96+V616</f>
        <v>-355116.14999999944</v>
      </c>
      <c r="W619" s="125">
        <f>T619/U619</f>
        <v>-7.2588853798691788E-2</v>
      </c>
    </row>
    <row r="620" spans="1:24" x14ac:dyDescent="0.25">
      <c r="B620" s="212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S620" s="60"/>
      <c r="U620" s="60"/>
      <c r="V620" s="60"/>
      <c r="X620" s="1"/>
    </row>
    <row r="621" spans="1:24" x14ac:dyDescent="0.25">
      <c r="B621" s="212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S621" s="60"/>
      <c r="U621" s="60"/>
      <c r="V621" s="60"/>
      <c r="X621" s="1"/>
    </row>
    <row r="622" spans="1:24" x14ac:dyDescent="0.25">
      <c r="B622" s="212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S622" s="60"/>
      <c r="U622" s="60"/>
      <c r="V622" s="60"/>
      <c r="X622" s="1"/>
    </row>
    <row r="623" spans="1:24" ht="15.75" x14ac:dyDescent="0.25">
      <c r="B623" s="212"/>
      <c r="C623" s="42" t="s">
        <v>1231</v>
      </c>
      <c r="D623" s="126">
        <v>10243968.779999999</v>
      </c>
      <c r="E623" s="127">
        <f>E548+E450+E344+E271+E199+E153+E107+E240</f>
        <v>9411473.8200000003</v>
      </c>
      <c r="F623" s="128">
        <f>F548+F450+F344+F271+F199+F153+F107+F240+F178</f>
        <v>-870744.9600000002</v>
      </c>
      <c r="G623" s="129"/>
      <c r="H623" s="127">
        <f t="shared" ref="H623:U623" si="199">H548+H450+H344+H271+H199+H153+H107+H240</f>
        <v>606088.27</v>
      </c>
      <c r="I623" s="127">
        <f t="shared" si="199"/>
        <v>572861.61000000022</v>
      </c>
      <c r="J623" s="127">
        <f t="shared" si="199"/>
        <v>572177.76000000024</v>
      </c>
      <c r="K623" s="127">
        <f t="shared" si="199"/>
        <v>472731.77999999991</v>
      </c>
      <c r="L623" s="127">
        <f t="shared" si="199"/>
        <v>602809.4800000001</v>
      </c>
      <c r="M623" s="127">
        <f t="shared" si="199"/>
        <v>668883.05000000028</v>
      </c>
      <c r="N623" s="127">
        <f t="shared" si="199"/>
        <v>648076.29</v>
      </c>
      <c r="O623" s="127">
        <f t="shared" si="199"/>
        <v>771044.21000000008</v>
      </c>
      <c r="P623" s="127">
        <f t="shared" si="199"/>
        <v>2415587.2600000002</v>
      </c>
      <c r="Q623" s="127">
        <f t="shared" si="199"/>
        <v>641867.49</v>
      </c>
      <c r="R623" s="127">
        <f t="shared" si="199"/>
        <v>1923364.0599999998</v>
      </c>
      <c r="S623" s="127">
        <f t="shared" si="199"/>
        <v>678610.59</v>
      </c>
      <c r="T623" s="126">
        <f t="shared" si="199"/>
        <v>10574101.85</v>
      </c>
      <c r="U623" s="126">
        <f t="shared" si="199"/>
        <v>10658898.340000002</v>
      </c>
      <c r="V623" s="127"/>
      <c r="W623" s="130"/>
      <c r="X623" s="1"/>
    </row>
    <row r="624" spans="1:24" ht="15.75" x14ac:dyDescent="0.25">
      <c r="B624" s="212"/>
      <c r="C624" s="42" t="s">
        <v>1145</v>
      </c>
      <c r="D624" s="126">
        <v>1504515.67</v>
      </c>
      <c r="E624" s="127">
        <f>E581+E483+E376+E297+E255+E225+E131</f>
        <v>1581486.4099999997</v>
      </c>
      <c r="F624" s="127">
        <f>F581+F483+F376+F297+F255+F225+F131</f>
        <v>76970.740000000093</v>
      </c>
      <c r="G624" s="129"/>
      <c r="H624" s="127">
        <f t="shared" ref="H624:U624" si="200">H581+H483+H376+H297+H255+H225+H131</f>
        <v>145854.24</v>
      </c>
      <c r="I624" s="127">
        <f t="shared" si="200"/>
        <v>147767.16000000003</v>
      </c>
      <c r="J624" s="127">
        <f t="shared" si="200"/>
        <v>146944.94999999998</v>
      </c>
      <c r="K624" s="127">
        <f t="shared" si="200"/>
        <v>146022.07</v>
      </c>
      <c r="L624" s="127">
        <f t="shared" si="200"/>
        <v>161427.21000000005</v>
      </c>
      <c r="M624" s="127">
        <f t="shared" si="200"/>
        <v>142926.23000000001</v>
      </c>
      <c r="N624" s="127">
        <f t="shared" si="200"/>
        <v>148045.75999999998</v>
      </c>
      <c r="O624" s="127">
        <f t="shared" si="200"/>
        <v>166957.87000000005</v>
      </c>
      <c r="P624" s="127">
        <f t="shared" si="200"/>
        <v>115540.43999999999</v>
      </c>
      <c r="Q624" s="127">
        <f t="shared" si="200"/>
        <v>145430.49000000002</v>
      </c>
      <c r="R624" s="127">
        <f t="shared" si="200"/>
        <v>157458.53</v>
      </c>
      <c r="S624" s="127">
        <f t="shared" si="200"/>
        <v>155114.84</v>
      </c>
      <c r="T624" s="126">
        <f t="shared" si="200"/>
        <v>1779489.7899999998</v>
      </c>
      <c r="U624" s="126">
        <f t="shared" si="200"/>
        <v>1564201.6500000001</v>
      </c>
      <c r="V624" s="127"/>
      <c r="W624" s="130"/>
    </row>
    <row r="625" spans="2:24" ht="15.75" x14ac:dyDescent="0.25">
      <c r="B625" s="212"/>
      <c r="C625" s="42" t="s">
        <v>1232</v>
      </c>
      <c r="D625" s="126">
        <v>2601962.8799999994</v>
      </c>
      <c r="E625" s="127">
        <f>E573+E525+E475+E368+E291+E248+E218+E187+E166+E123</f>
        <v>2410028.14</v>
      </c>
      <c r="F625" s="127">
        <f>F573+F525+F475+F368+F291+F248+F218+F187+F166+F123</f>
        <v>-192911.79999999993</v>
      </c>
      <c r="G625" s="129"/>
      <c r="H625" s="127">
        <f t="shared" ref="H625:U625" si="201">H573+H525+H475+H368+H291+H248+H218+H187+H166+H123</f>
        <v>162752.91999999998</v>
      </c>
      <c r="I625" s="127">
        <f t="shared" si="201"/>
        <v>144212.88999999998</v>
      </c>
      <c r="J625" s="127">
        <f t="shared" si="201"/>
        <v>124308.81</v>
      </c>
      <c r="K625" s="127">
        <f t="shared" si="201"/>
        <v>110141.59000000001</v>
      </c>
      <c r="L625" s="127">
        <f t="shared" si="201"/>
        <v>438424.65</v>
      </c>
      <c r="M625" s="127">
        <f t="shared" si="201"/>
        <v>131569.58000000002</v>
      </c>
      <c r="N625" s="127">
        <f t="shared" si="201"/>
        <v>435084.19999999995</v>
      </c>
      <c r="O625" s="127">
        <f t="shared" si="201"/>
        <v>88046.69</v>
      </c>
      <c r="P625" s="127">
        <f t="shared" si="201"/>
        <v>139509.54000000004</v>
      </c>
      <c r="Q625" s="127">
        <f t="shared" si="201"/>
        <v>143741.72</v>
      </c>
      <c r="R625" s="127">
        <f t="shared" si="201"/>
        <v>233474.43000000005</v>
      </c>
      <c r="S625" s="127">
        <f t="shared" si="201"/>
        <v>157647.14000000001</v>
      </c>
      <c r="T625" s="126">
        <f t="shared" si="201"/>
        <v>2310834.84</v>
      </c>
      <c r="U625" s="126">
        <f t="shared" si="201"/>
        <v>2507272.9899999998</v>
      </c>
      <c r="V625" s="127"/>
      <c r="W625" s="130"/>
    </row>
    <row r="626" spans="2:24" ht="15.75" x14ac:dyDescent="0.25">
      <c r="B626" s="212"/>
      <c r="C626" s="42" t="s">
        <v>1233</v>
      </c>
      <c r="D626" s="126">
        <v>517282.97999999992</v>
      </c>
      <c r="E626" s="127">
        <f>E600+E500+E389+E304+E259+E227+E168+E137</f>
        <v>576027</v>
      </c>
      <c r="F626" s="127">
        <f>F600+F500+F389+F304+F259+F227+F168+F137</f>
        <v>59831.780000000021</v>
      </c>
      <c r="G626" s="129"/>
      <c r="H626" s="127">
        <f t="shared" ref="H626:U626" si="202">H600+H500+H389+H304+H259+H227+H168+H137</f>
        <v>22135.409999999996</v>
      </c>
      <c r="I626" s="127">
        <f t="shared" si="202"/>
        <v>34340.12000000001</v>
      </c>
      <c r="J626" s="127">
        <f t="shared" si="202"/>
        <v>28711.989999999998</v>
      </c>
      <c r="K626" s="127">
        <f t="shared" si="202"/>
        <v>25349</v>
      </c>
      <c r="L626" s="127">
        <f t="shared" si="202"/>
        <v>21418.59</v>
      </c>
      <c r="M626" s="127">
        <f t="shared" si="202"/>
        <v>33083.379999999997</v>
      </c>
      <c r="N626" s="127">
        <f t="shared" si="202"/>
        <v>10242.77</v>
      </c>
      <c r="O626" s="127">
        <f t="shared" si="202"/>
        <v>31636.339999999993</v>
      </c>
      <c r="P626" s="127">
        <f t="shared" si="202"/>
        <v>37314.35</v>
      </c>
      <c r="Q626" s="127">
        <f t="shared" si="202"/>
        <v>75588.259999999995</v>
      </c>
      <c r="R626" s="127">
        <f t="shared" si="202"/>
        <v>50431.619999999995</v>
      </c>
      <c r="S626" s="127">
        <f t="shared" si="202"/>
        <v>24322.09</v>
      </c>
      <c r="T626" s="126">
        <f t="shared" si="202"/>
        <v>394703.51</v>
      </c>
      <c r="U626" s="126">
        <f t="shared" si="202"/>
        <v>487017</v>
      </c>
      <c r="V626" s="127"/>
      <c r="W626" s="130"/>
      <c r="X626" s="1"/>
    </row>
    <row r="627" spans="2:24" ht="15.75" x14ac:dyDescent="0.25">
      <c r="B627" s="212"/>
      <c r="C627" s="42" t="s">
        <v>1234</v>
      </c>
      <c r="D627" s="126">
        <v>220197.65000000002</v>
      </c>
      <c r="E627" s="127">
        <f>E608+E508+E400+E310+E233+E142</f>
        <v>381557</v>
      </c>
      <c r="F627" s="127">
        <f>F608+F508+F400+F310+F233+F142</f>
        <v>161359.34999999998</v>
      </c>
      <c r="G627" s="129"/>
      <c r="H627" s="127">
        <f t="shared" ref="H627:U627" si="203">H608+H508+H400+H310+H233+H142</f>
        <v>169848.30000000005</v>
      </c>
      <c r="I627" s="127">
        <f t="shared" si="203"/>
        <v>-159006.68</v>
      </c>
      <c r="J627" s="127">
        <f t="shared" si="203"/>
        <v>45583.739999999991</v>
      </c>
      <c r="K627" s="127">
        <f t="shared" si="203"/>
        <v>6881.11</v>
      </c>
      <c r="L627" s="127">
        <f t="shared" si="203"/>
        <v>35927.550000000003</v>
      </c>
      <c r="M627" s="127">
        <f t="shared" si="203"/>
        <v>142710.38</v>
      </c>
      <c r="N627" s="127">
        <f t="shared" si="203"/>
        <v>19065.990000000002</v>
      </c>
      <c r="O627" s="127">
        <f t="shared" si="203"/>
        <v>-295410.88</v>
      </c>
      <c r="P627" s="127">
        <f t="shared" si="203"/>
        <v>16497.969999999998</v>
      </c>
      <c r="Q627" s="127">
        <f t="shared" si="203"/>
        <v>25977.31</v>
      </c>
      <c r="R627" s="127">
        <f t="shared" si="203"/>
        <v>5796.66</v>
      </c>
      <c r="S627" s="127">
        <f t="shared" si="203"/>
        <v>174630.90000000002</v>
      </c>
      <c r="T627" s="126">
        <f t="shared" si="203"/>
        <v>188502.35</v>
      </c>
      <c r="U627" s="126">
        <f t="shared" si="203"/>
        <v>279796</v>
      </c>
      <c r="V627" s="127"/>
      <c r="W627" s="130"/>
    </row>
    <row r="628" spans="2:24" ht="15.75" x14ac:dyDescent="0.25">
      <c r="B628" s="212"/>
      <c r="C628" s="42" t="s">
        <v>1235</v>
      </c>
      <c r="D628" s="126">
        <v>183261.96</v>
      </c>
      <c r="E628" s="127">
        <f>E610+E513+E402+E145</f>
        <v>164561.23000000001</v>
      </c>
      <c r="F628" s="127">
        <f>F610+F513+F402+F145</f>
        <v>-18700.729999999989</v>
      </c>
      <c r="G628" s="129"/>
      <c r="H628" s="127">
        <f t="shared" ref="H628:U628" si="204">H610+H513+H402+H145</f>
        <v>1901.61</v>
      </c>
      <c r="I628" s="127">
        <f t="shared" si="204"/>
        <v>443</v>
      </c>
      <c r="J628" s="127">
        <f t="shared" si="204"/>
        <v>22891.66</v>
      </c>
      <c r="K628" s="127">
        <f t="shared" si="204"/>
        <v>58175</v>
      </c>
      <c r="L628" s="127">
        <f t="shared" si="204"/>
        <v>0</v>
      </c>
      <c r="M628" s="127">
        <f t="shared" si="204"/>
        <v>0</v>
      </c>
      <c r="N628" s="127">
        <f t="shared" si="204"/>
        <v>0</v>
      </c>
      <c r="O628" s="127">
        <f t="shared" si="204"/>
        <v>17234.14</v>
      </c>
      <c r="P628" s="127">
        <f t="shared" si="204"/>
        <v>3649.75</v>
      </c>
      <c r="Q628" s="127">
        <f t="shared" si="204"/>
        <v>171238</v>
      </c>
      <c r="R628" s="127">
        <f t="shared" si="204"/>
        <v>330.53</v>
      </c>
      <c r="S628" s="127">
        <f t="shared" si="204"/>
        <v>19943.599999999999</v>
      </c>
      <c r="T628" s="126">
        <f t="shared" si="204"/>
        <v>295807.28999999998</v>
      </c>
      <c r="U628" s="126">
        <f t="shared" si="204"/>
        <v>105830.42</v>
      </c>
      <c r="V628" s="127"/>
      <c r="W628" s="130"/>
    </row>
    <row r="629" spans="2:24" x14ac:dyDescent="0.25">
      <c r="B629" s="212"/>
      <c r="D629" s="47">
        <v>15271189.92</v>
      </c>
      <c r="E629" s="60">
        <f>SUM(E623:E628)</f>
        <v>14525133.600000001</v>
      </c>
      <c r="F629" s="60">
        <f>SUM(F623:F628)</f>
        <v>-784195.62</v>
      </c>
      <c r="G629" s="131"/>
      <c r="H629" s="60">
        <f t="shared" ref="H629:T629" si="205">SUM(H623:H628)</f>
        <v>1108580.7500000002</v>
      </c>
      <c r="I629" s="60">
        <f t="shared" si="205"/>
        <v>740618.10000000033</v>
      </c>
      <c r="J629" s="60">
        <f t="shared" si="205"/>
        <v>940618.91000000027</v>
      </c>
      <c r="K629" s="60">
        <f t="shared" si="205"/>
        <v>819300.54999999981</v>
      </c>
      <c r="L629" s="60">
        <f>SUM(L623:L628)</f>
        <v>1260007.4800000004</v>
      </c>
      <c r="M629" s="60">
        <f t="shared" si="205"/>
        <v>1119172.6200000003</v>
      </c>
      <c r="N629" s="60">
        <f t="shared" si="205"/>
        <v>1260515.01</v>
      </c>
      <c r="O629" s="60">
        <f t="shared" si="205"/>
        <v>779508.37000000011</v>
      </c>
      <c r="P629" s="60">
        <f t="shared" si="205"/>
        <v>2728099.3100000005</v>
      </c>
      <c r="Q629" s="60">
        <f t="shared" si="205"/>
        <v>1203843.27</v>
      </c>
      <c r="R629" s="60">
        <f t="shared" ref="R629" si="206">SUM(R623:R628)</f>
        <v>2370855.83</v>
      </c>
      <c r="S629" s="60">
        <f t="shared" si="205"/>
        <v>1210269.1600000001</v>
      </c>
      <c r="T629" s="47">
        <f t="shared" si="205"/>
        <v>15543439.629999997</v>
      </c>
      <c r="U629" s="159">
        <f>SUM(U623:U628)</f>
        <v>15603016.400000002</v>
      </c>
      <c r="V629" s="60"/>
      <c r="X629" s="1"/>
    </row>
    <row r="630" spans="2:24" x14ac:dyDescent="0.25">
      <c r="B630" s="212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S630" s="60"/>
      <c r="U630" s="60"/>
      <c r="V630" s="60"/>
    </row>
    <row r="631" spans="2:24" x14ac:dyDescent="0.25">
      <c r="B631" s="212"/>
      <c r="G631" s="131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S631" s="60"/>
      <c r="U631" s="60"/>
      <c r="V631" s="60"/>
    </row>
    <row r="632" spans="2:24" x14ac:dyDescent="0.25">
      <c r="B632" s="212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S632" s="60"/>
      <c r="U632" s="60"/>
      <c r="V632" s="60"/>
      <c r="X632" s="1"/>
    </row>
    <row r="633" spans="2:24" x14ac:dyDescent="0.25">
      <c r="B633" s="212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S633" s="60"/>
      <c r="U633" s="60"/>
      <c r="V633" s="60"/>
      <c r="X633" s="1"/>
    </row>
    <row r="634" spans="2:24" x14ac:dyDescent="0.25">
      <c r="B634" s="212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S634" s="60"/>
      <c r="U634" s="60"/>
      <c r="V634" s="60"/>
      <c r="X634" s="1"/>
    </row>
    <row r="635" spans="2:24" x14ac:dyDescent="0.25">
      <c r="B635" s="212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S635" s="60"/>
      <c r="U635" s="60"/>
      <c r="V635" s="60"/>
      <c r="X635" s="1"/>
    </row>
    <row r="636" spans="2:24" x14ac:dyDescent="0.25">
      <c r="B636" s="212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S636" s="60"/>
      <c r="U636" s="60"/>
      <c r="V636" s="60"/>
      <c r="X636" s="1"/>
    </row>
    <row r="637" spans="2:24" x14ac:dyDescent="0.25">
      <c r="B637" s="212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S637" s="60"/>
      <c r="U637" s="60"/>
      <c r="V637" s="60"/>
      <c r="X637" s="1"/>
    </row>
    <row r="638" spans="2:24" x14ac:dyDescent="0.25">
      <c r="B638" s="212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S638" s="60"/>
      <c r="U638" s="60"/>
      <c r="V638" s="60"/>
      <c r="X638" s="1"/>
    </row>
    <row r="639" spans="2:24" x14ac:dyDescent="0.25">
      <c r="B639" s="212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S639" s="60"/>
      <c r="U639" s="60"/>
      <c r="V639" s="60"/>
      <c r="X639" s="1"/>
    </row>
    <row r="640" spans="2:24" x14ac:dyDescent="0.25">
      <c r="B640" s="212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S640" s="60"/>
      <c r="U640" s="60"/>
      <c r="V640" s="60"/>
      <c r="X640" s="1"/>
    </row>
    <row r="641" spans="2:24" x14ac:dyDescent="0.25">
      <c r="B641" s="212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S641" s="60"/>
      <c r="U641" s="60"/>
      <c r="V641" s="60"/>
      <c r="X641" s="1"/>
    </row>
    <row r="642" spans="2:24" x14ac:dyDescent="0.25">
      <c r="B642" s="212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S642" s="60"/>
      <c r="U642" s="60"/>
      <c r="V642" s="60"/>
      <c r="X642" s="1"/>
    </row>
    <row r="643" spans="2:24" x14ac:dyDescent="0.25">
      <c r="B643" s="212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S643" s="60"/>
      <c r="U643" s="60"/>
      <c r="V643" s="60"/>
    </row>
    <row r="644" spans="2:24" x14ac:dyDescent="0.25">
      <c r="B644" s="212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S644" s="60"/>
      <c r="U644" s="60"/>
      <c r="V644" s="60"/>
    </row>
    <row r="645" spans="2:24" x14ac:dyDescent="0.25">
      <c r="B645" s="212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S645" s="60"/>
      <c r="U645" s="60"/>
      <c r="V645" s="60"/>
      <c r="X645" s="1"/>
    </row>
    <row r="646" spans="2:24" x14ac:dyDescent="0.25">
      <c r="B646" s="212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S646" s="60"/>
      <c r="U646" s="60"/>
      <c r="V646" s="60"/>
    </row>
    <row r="647" spans="2:24" x14ac:dyDescent="0.25">
      <c r="B647" s="212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S647" s="60"/>
      <c r="U647" s="60"/>
      <c r="V647" s="60"/>
    </row>
    <row r="648" spans="2:24" x14ac:dyDescent="0.25">
      <c r="B648" s="212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S648" s="60"/>
      <c r="U648" s="60"/>
      <c r="V648" s="60"/>
      <c r="X648" s="1"/>
    </row>
    <row r="649" spans="2:24" x14ac:dyDescent="0.25">
      <c r="B649" s="212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S649" s="60"/>
      <c r="U649" s="60"/>
      <c r="V649" s="60"/>
    </row>
    <row r="650" spans="2:24" x14ac:dyDescent="0.25">
      <c r="B650" s="212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S650" s="60"/>
      <c r="U650" s="60"/>
      <c r="V650" s="60"/>
    </row>
    <row r="651" spans="2:24" x14ac:dyDescent="0.25">
      <c r="B651" s="212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S651" s="60"/>
      <c r="U651" s="60"/>
      <c r="V651" s="60"/>
      <c r="X651" s="1"/>
    </row>
    <row r="652" spans="2:24" x14ac:dyDescent="0.25">
      <c r="B652" s="212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S652" s="60"/>
      <c r="U652" s="60"/>
      <c r="V652" s="60"/>
      <c r="X652" s="1"/>
    </row>
    <row r="653" spans="2:24" x14ac:dyDescent="0.25">
      <c r="B653" s="212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S653" s="60"/>
      <c r="U653" s="60"/>
      <c r="V653" s="60"/>
      <c r="X653" s="1"/>
    </row>
    <row r="654" spans="2:24" x14ac:dyDescent="0.25">
      <c r="B654" s="212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S654" s="60"/>
      <c r="U654" s="60"/>
      <c r="V654" s="60"/>
      <c r="X654" s="1"/>
    </row>
    <row r="655" spans="2:24" x14ac:dyDescent="0.25">
      <c r="B655" s="212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S655" s="60"/>
      <c r="U655" s="60"/>
      <c r="V655" s="60"/>
      <c r="X655" s="1"/>
    </row>
    <row r="656" spans="2:24" x14ac:dyDescent="0.25">
      <c r="B656" s="212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S656" s="60"/>
      <c r="U656" s="60"/>
      <c r="V656" s="60"/>
    </row>
    <row r="657" spans="2:24" x14ac:dyDescent="0.25">
      <c r="B657" s="212"/>
    </row>
    <row r="658" spans="2:24" x14ac:dyDescent="0.25">
      <c r="B658" s="212"/>
      <c r="X658" s="1"/>
    </row>
    <row r="659" spans="2:24" x14ac:dyDescent="0.25">
      <c r="B659" s="212"/>
      <c r="H659" s="1"/>
      <c r="I659" s="1"/>
      <c r="J659" s="1"/>
      <c r="K659" s="1"/>
      <c r="L659" s="1"/>
      <c r="M659" s="1"/>
      <c r="N659" s="1"/>
      <c r="O659" s="1"/>
      <c r="P659" s="1"/>
      <c r="Q659" s="1"/>
      <c r="S659" s="1"/>
      <c r="U659" s="1"/>
      <c r="V659" s="1"/>
    </row>
    <row r="660" spans="2:24" x14ac:dyDescent="0.25">
      <c r="B660" s="212"/>
    </row>
    <row r="661" spans="2:24" x14ac:dyDescent="0.25">
      <c r="B661" s="212"/>
    </row>
    <row r="662" spans="2:24" x14ac:dyDescent="0.25">
      <c r="B662" s="212"/>
    </row>
    <row r="663" spans="2:24" x14ac:dyDescent="0.25">
      <c r="B663" s="212"/>
      <c r="X663" s="1"/>
    </row>
    <row r="664" spans="2:24" x14ac:dyDescent="0.25">
      <c r="B664" s="212"/>
      <c r="H664" s="1"/>
      <c r="I664" s="1"/>
      <c r="J664" s="1"/>
      <c r="K664" s="1"/>
      <c r="L664" s="1"/>
      <c r="M664" s="1"/>
      <c r="N664" s="1"/>
      <c r="O664" s="1"/>
      <c r="P664" s="1"/>
      <c r="Q664" s="1"/>
      <c r="S664" s="1"/>
      <c r="U664" s="1"/>
      <c r="V664" s="1"/>
      <c r="X664" s="1"/>
    </row>
    <row r="665" spans="2:24" x14ac:dyDescent="0.25">
      <c r="B665" s="212"/>
      <c r="H665" s="1"/>
      <c r="I665" s="1"/>
      <c r="J665" s="1"/>
      <c r="K665" s="1"/>
      <c r="L665" s="1"/>
      <c r="M665" s="1"/>
      <c r="N665" s="1"/>
      <c r="O665" s="1"/>
      <c r="P665" s="1"/>
      <c r="Q665" s="1"/>
      <c r="S665" s="1"/>
      <c r="U665" s="1"/>
      <c r="V665" s="1"/>
      <c r="X665" s="1"/>
    </row>
    <row r="666" spans="2:24" x14ac:dyDescent="0.25">
      <c r="B666" s="212"/>
      <c r="H666" s="1"/>
      <c r="I666" s="1"/>
      <c r="J666" s="1"/>
      <c r="K666" s="1"/>
      <c r="L666" s="1"/>
      <c r="M666" s="1"/>
      <c r="N666" s="1"/>
      <c r="O666" s="1"/>
      <c r="P666" s="1"/>
      <c r="Q666" s="1"/>
      <c r="S666" s="1"/>
      <c r="U666" s="1"/>
      <c r="V666" s="1"/>
      <c r="X666" s="1"/>
    </row>
    <row r="667" spans="2:24" x14ac:dyDescent="0.25">
      <c r="B667" s="212"/>
      <c r="H667" s="1"/>
      <c r="I667" s="1"/>
      <c r="J667" s="1"/>
      <c r="K667" s="1"/>
      <c r="L667" s="1"/>
      <c r="M667" s="1"/>
      <c r="N667" s="1"/>
      <c r="O667" s="1"/>
      <c r="P667" s="1"/>
      <c r="Q667" s="1"/>
      <c r="S667" s="1"/>
      <c r="U667" s="1"/>
      <c r="V667" s="1"/>
      <c r="X667" s="1"/>
    </row>
    <row r="668" spans="2:24" x14ac:dyDescent="0.25">
      <c r="B668" s="212"/>
      <c r="H668" s="1"/>
      <c r="I668" s="1"/>
      <c r="J668" s="1"/>
      <c r="K668" s="1"/>
      <c r="L668" s="1"/>
      <c r="M668" s="1"/>
      <c r="N668" s="1"/>
      <c r="O668" s="1"/>
      <c r="P668" s="1"/>
      <c r="Q668" s="1"/>
      <c r="S668" s="1"/>
      <c r="U668" s="1"/>
      <c r="V668" s="1"/>
      <c r="X668" s="1"/>
    </row>
    <row r="669" spans="2:24" x14ac:dyDescent="0.25">
      <c r="B669" s="212"/>
      <c r="H669" s="1"/>
      <c r="I669" s="1"/>
      <c r="J669" s="1"/>
      <c r="K669" s="1"/>
      <c r="L669" s="1"/>
      <c r="M669" s="1"/>
      <c r="N669" s="1"/>
      <c r="O669" s="1"/>
      <c r="P669" s="1"/>
      <c r="Q669" s="1"/>
      <c r="S669" s="1"/>
      <c r="U669" s="1"/>
      <c r="V669" s="1"/>
    </row>
    <row r="670" spans="2:24" x14ac:dyDescent="0.25">
      <c r="B670" s="212"/>
    </row>
    <row r="671" spans="2:24" x14ac:dyDescent="0.25">
      <c r="B671" s="212"/>
      <c r="X671" s="1"/>
    </row>
    <row r="672" spans="2:24" x14ac:dyDescent="0.25">
      <c r="B672" s="212"/>
      <c r="H672" s="1"/>
      <c r="I672" s="1"/>
      <c r="J672" s="1"/>
      <c r="K672" s="1"/>
      <c r="L672" s="1"/>
      <c r="M672" s="1"/>
      <c r="N672" s="1"/>
      <c r="O672" s="1"/>
      <c r="P672" s="1"/>
      <c r="Q672" s="1"/>
      <c r="S672" s="1"/>
      <c r="U672" s="1"/>
      <c r="V672" s="1"/>
    </row>
    <row r="673" spans="2:24" x14ac:dyDescent="0.25">
      <c r="B673" s="212"/>
    </row>
    <row r="674" spans="2:24" x14ac:dyDescent="0.25">
      <c r="B674" s="212"/>
      <c r="X674" s="1"/>
    </row>
    <row r="675" spans="2:24" x14ac:dyDescent="0.25">
      <c r="B675" s="212"/>
      <c r="H675" s="1"/>
      <c r="I675" s="1"/>
      <c r="J675" s="1"/>
      <c r="K675" s="1"/>
      <c r="L675" s="1"/>
      <c r="M675" s="1"/>
      <c r="N675" s="1"/>
      <c r="O675" s="1"/>
      <c r="P675" s="1"/>
      <c r="Q675" s="1"/>
      <c r="S675" s="1"/>
      <c r="U675" s="1"/>
      <c r="V675" s="1"/>
      <c r="X675" s="1"/>
    </row>
    <row r="676" spans="2:24" x14ac:dyDescent="0.25">
      <c r="B676" s="212"/>
      <c r="H676" s="1"/>
      <c r="I676" s="1"/>
      <c r="J676" s="1"/>
      <c r="K676" s="1"/>
      <c r="L676" s="1"/>
      <c r="M676" s="1"/>
      <c r="N676" s="1"/>
      <c r="O676" s="1"/>
      <c r="P676" s="1"/>
      <c r="Q676" s="1"/>
      <c r="S676" s="1"/>
      <c r="U676" s="1"/>
      <c r="V676" s="1"/>
      <c r="X676" s="1"/>
    </row>
    <row r="677" spans="2:24" x14ac:dyDescent="0.25">
      <c r="B677" s="212"/>
      <c r="H677" s="1"/>
      <c r="I677" s="1"/>
      <c r="J677" s="1"/>
      <c r="K677" s="1"/>
      <c r="L677" s="1"/>
      <c r="M677" s="1"/>
      <c r="N677" s="1"/>
      <c r="O677" s="1"/>
      <c r="P677" s="1"/>
      <c r="Q677" s="1"/>
      <c r="S677" s="1"/>
      <c r="U677" s="1"/>
      <c r="V677" s="1"/>
      <c r="X677" s="1"/>
    </row>
    <row r="678" spans="2:24" x14ac:dyDescent="0.25">
      <c r="B678" s="212"/>
      <c r="H678" s="1"/>
      <c r="I678" s="1"/>
      <c r="J678" s="1"/>
      <c r="K678" s="1"/>
      <c r="L678" s="1"/>
      <c r="M678" s="1"/>
      <c r="N678" s="1"/>
      <c r="O678" s="1"/>
      <c r="P678" s="1"/>
      <c r="Q678" s="1"/>
      <c r="S678" s="1"/>
      <c r="U678" s="1"/>
      <c r="V678" s="1"/>
    </row>
    <row r="679" spans="2:24" x14ac:dyDescent="0.25">
      <c r="B679" s="212"/>
    </row>
    <row r="680" spans="2:24" x14ac:dyDescent="0.25">
      <c r="B680" s="212"/>
    </row>
    <row r="681" spans="2:24" x14ac:dyDescent="0.25">
      <c r="B681" s="212"/>
    </row>
    <row r="682" spans="2:24" x14ac:dyDescent="0.25">
      <c r="B682" s="212"/>
      <c r="X682" s="1"/>
    </row>
    <row r="683" spans="2:24" x14ac:dyDescent="0.25">
      <c r="B683" s="212"/>
      <c r="H683" s="1"/>
      <c r="I683" s="1"/>
      <c r="J683" s="1"/>
      <c r="K683" s="1"/>
      <c r="L683" s="1"/>
      <c r="M683" s="1"/>
      <c r="N683" s="1"/>
      <c r="O683" s="1"/>
      <c r="P683" s="1"/>
      <c r="Q683" s="1"/>
      <c r="S683" s="1"/>
      <c r="U683" s="1"/>
      <c r="V683" s="1"/>
      <c r="X683" s="1"/>
    </row>
    <row r="684" spans="2:24" x14ac:dyDescent="0.25">
      <c r="B684" s="212"/>
      <c r="H684" s="1"/>
      <c r="I684" s="1"/>
      <c r="J684" s="1"/>
      <c r="K684" s="1"/>
      <c r="L684" s="1"/>
      <c r="M684" s="1"/>
      <c r="N684" s="1"/>
      <c r="O684" s="1"/>
      <c r="P684" s="1"/>
      <c r="Q684" s="1"/>
      <c r="S684" s="1"/>
      <c r="U684" s="1"/>
      <c r="V684" s="1"/>
      <c r="X684" s="1"/>
    </row>
    <row r="685" spans="2:24" x14ac:dyDescent="0.25">
      <c r="H685" s="1"/>
      <c r="I685" s="1"/>
      <c r="J685" s="1"/>
      <c r="K685" s="1"/>
      <c r="L685" s="1"/>
      <c r="M685" s="1"/>
      <c r="N685" s="1"/>
      <c r="O685" s="1"/>
      <c r="P685" s="1"/>
      <c r="Q685" s="1"/>
      <c r="S685" s="1"/>
      <c r="U685" s="1"/>
      <c r="V685" s="1"/>
      <c r="X685" s="1"/>
    </row>
    <row r="686" spans="2:24" x14ac:dyDescent="0.25">
      <c r="H686" s="1"/>
      <c r="I686" s="1"/>
      <c r="J686" s="1"/>
      <c r="K686" s="1"/>
      <c r="L686" s="1"/>
      <c r="M686" s="1"/>
      <c r="N686" s="1"/>
      <c r="O686" s="1"/>
      <c r="P686" s="1"/>
      <c r="Q686" s="1"/>
      <c r="S686" s="1"/>
      <c r="U686" s="1"/>
      <c r="V686" s="1"/>
      <c r="X686" s="1"/>
    </row>
    <row r="687" spans="2:24" x14ac:dyDescent="0.25">
      <c r="H687" s="1"/>
      <c r="I687" s="1"/>
      <c r="J687" s="1"/>
      <c r="K687" s="1"/>
      <c r="L687" s="1"/>
      <c r="M687" s="1"/>
      <c r="N687" s="1"/>
      <c r="O687" s="1"/>
      <c r="P687" s="1"/>
      <c r="Q687" s="1"/>
      <c r="S687" s="1"/>
      <c r="U687" s="1"/>
      <c r="V687" s="1"/>
      <c r="X687" s="1"/>
    </row>
    <row r="688" spans="2:24" x14ac:dyDescent="0.25">
      <c r="H688" s="1"/>
      <c r="I688" s="1"/>
      <c r="J688" s="1"/>
      <c r="K688" s="1"/>
      <c r="L688" s="1"/>
      <c r="M688" s="1"/>
      <c r="N688" s="1"/>
      <c r="O688" s="1"/>
      <c r="P688" s="1"/>
      <c r="Q688" s="1"/>
      <c r="S688" s="1"/>
      <c r="U688" s="1"/>
      <c r="V688" s="1"/>
      <c r="X688" s="1"/>
    </row>
    <row r="689" spans="8:24" x14ac:dyDescent="0.25">
      <c r="H689" s="1"/>
      <c r="I689" s="1"/>
      <c r="J689" s="1"/>
      <c r="K689" s="1"/>
      <c r="L689" s="1"/>
      <c r="M689" s="1"/>
      <c r="N689" s="1"/>
      <c r="O689" s="1"/>
      <c r="P689" s="1"/>
      <c r="Q689" s="1"/>
      <c r="S689" s="1"/>
      <c r="U689" s="1"/>
      <c r="V689" s="1"/>
      <c r="X689" s="1"/>
    </row>
    <row r="690" spans="8:24" x14ac:dyDescent="0.25">
      <c r="H690" s="1"/>
      <c r="I690" s="1"/>
      <c r="J690" s="1"/>
      <c r="K690" s="1"/>
      <c r="L690" s="1"/>
      <c r="M690" s="1"/>
      <c r="N690" s="1"/>
      <c r="O690" s="1"/>
      <c r="P690" s="1"/>
      <c r="Q690" s="1"/>
      <c r="S690" s="1"/>
      <c r="U690" s="1"/>
      <c r="V690" s="1"/>
      <c r="X690" s="1"/>
    </row>
    <row r="691" spans="8:24" x14ac:dyDescent="0.25">
      <c r="H691" s="1"/>
      <c r="I691" s="1"/>
      <c r="J691" s="1"/>
      <c r="K691" s="1"/>
      <c r="L691" s="1"/>
      <c r="M691" s="1"/>
      <c r="N691" s="1"/>
      <c r="O691" s="1"/>
      <c r="P691" s="1"/>
      <c r="Q691" s="1"/>
      <c r="S691" s="1"/>
      <c r="U691" s="1"/>
      <c r="V691" s="1"/>
      <c r="X691" s="1"/>
    </row>
    <row r="692" spans="8:24" x14ac:dyDescent="0.25">
      <c r="H692" s="1"/>
      <c r="I692" s="1"/>
      <c r="J692" s="1"/>
      <c r="K692" s="1"/>
      <c r="L692" s="1"/>
      <c r="M692" s="1"/>
      <c r="N692" s="1"/>
      <c r="O692" s="1"/>
      <c r="P692" s="1"/>
      <c r="Q692" s="1"/>
      <c r="S692" s="1"/>
      <c r="U692" s="1"/>
      <c r="V692" s="1"/>
    </row>
    <row r="694" spans="8:24" x14ac:dyDescent="0.25">
      <c r="X694" s="1"/>
    </row>
    <row r="695" spans="8:24" x14ac:dyDescent="0.25">
      <c r="H695" s="1"/>
      <c r="I695" s="1"/>
      <c r="J695" s="1"/>
      <c r="K695" s="1"/>
      <c r="L695" s="1"/>
      <c r="M695" s="1"/>
      <c r="N695" s="1"/>
      <c r="O695" s="1"/>
      <c r="P695" s="1"/>
      <c r="Q695" s="1"/>
      <c r="S695" s="1"/>
      <c r="U695" s="1"/>
      <c r="V695" s="1"/>
      <c r="X695" s="1"/>
    </row>
    <row r="696" spans="8:24" x14ac:dyDescent="0.25">
      <c r="H696" s="1"/>
      <c r="I696" s="1"/>
      <c r="J696" s="1"/>
      <c r="K696" s="1"/>
      <c r="L696" s="1"/>
      <c r="M696" s="1"/>
      <c r="N696" s="1"/>
      <c r="O696" s="1"/>
      <c r="P696" s="1"/>
      <c r="Q696" s="1"/>
      <c r="S696" s="1"/>
      <c r="U696" s="1"/>
      <c r="V696" s="1"/>
      <c r="X696" s="1"/>
    </row>
    <row r="697" spans="8:24" x14ac:dyDescent="0.25">
      <c r="H697" s="1"/>
      <c r="I697" s="1"/>
      <c r="J697" s="1"/>
      <c r="K697" s="1"/>
      <c r="L697" s="1"/>
      <c r="M697" s="1"/>
      <c r="N697" s="1"/>
      <c r="O697" s="1"/>
      <c r="P697" s="1"/>
      <c r="Q697" s="1"/>
      <c r="S697" s="1"/>
      <c r="U697" s="1"/>
      <c r="V697" s="1"/>
      <c r="X697" s="1"/>
    </row>
    <row r="698" spans="8:24" x14ac:dyDescent="0.25">
      <c r="H698" s="1"/>
      <c r="I698" s="1"/>
      <c r="J698" s="1"/>
      <c r="K698" s="1"/>
      <c r="L698" s="1"/>
      <c r="M698" s="1"/>
      <c r="N698" s="1"/>
      <c r="O698" s="1"/>
      <c r="P698" s="1"/>
      <c r="Q698" s="1"/>
      <c r="S698" s="1"/>
      <c r="U698" s="1"/>
      <c r="V698" s="1"/>
      <c r="X698" s="1"/>
    </row>
    <row r="699" spans="8:24" x14ac:dyDescent="0.25">
      <c r="H699" s="1"/>
      <c r="I699" s="1"/>
      <c r="J699" s="1"/>
      <c r="K699" s="1"/>
      <c r="L699" s="1"/>
      <c r="M699" s="1"/>
      <c r="N699" s="1"/>
      <c r="O699" s="1"/>
      <c r="P699" s="1"/>
      <c r="Q699" s="1"/>
      <c r="S699" s="1"/>
      <c r="U699" s="1"/>
      <c r="V699" s="1"/>
      <c r="X699" s="1"/>
    </row>
    <row r="700" spans="8:24" x14ac:dyDescent="0.25">
      <c r="H700" s="1"/>
      <c r="I700" s="1"/>
      <c r="J700" s="1"/>
      <c r="K700" s="1"/>
      <c r="L700" s="1"/>
      <c r="M700" s="1"/>
      <c r="N700" s="1"/>
      <c r="O700" s="1"/>
      <c r="P700" s="1"/>
      <c r="Q700" s="1"/>
      <c r="S700" s="1"/>
      <c r="U700" s="1"/>
      <c r="V700" s="1"/>
      <c r="X700" s="1"/>
    </row>
    <row r="701" spans="8:24" x14ac:dyDescent="0.25">
      <c r="H701" s="1"/>
      <c r="I701" s="1"/>
      <c r="J701" s="1"/>
      <c r="K701" s="1"/>
      <c r="L701" s="1"/>
      <c r="M701" s="1"/>
      <c r="N701" s="1"/>
      <c r="O701" s="1"/>
      <c r="P701" s="1"/>
      <c r="Q701" s="1"/>
      <c r="S701" s="1"/>
      <c r="U701" s="1"/>
      <c r="V701" s="1"/>
      <c r="X701" s="1"/>
    </row>
    <row r="702" spans="8:24" x14ac:dyDescent="0.25">
      <c r="H702" s="1"/>
      <c r="I702" s="1"/>
      <c r="J702" s="1"/>
      <c r="K702" s="1"/>
      <c r="L702" s="1"/>
      <c r="M702" s="1"/>
      <c r="N702" s="1"/>
      <c r="O702" s="1"/>
      <c r="P702" s="1"/>
      <c r="Q702" s="1"/>
      <c r="S702" s="1"/>
      <c r="U702" s="1"/>
      <c r="V702" s="1"/>
      <c r="X702" s="1"/>
    </row>
    <row r="703" spans="8:24" x14ac:dyDescent="0.25">
      <c r="H703" s="1"/>
      <c r="I703" s="1"/>
      <c r="J703" s="1"/>
      <c r="K703" s="1"/>
      <c r="L703" s="1"/>
      <c r="M703" s="1"/>
      <c r="N703" s="1"/>
      <c r="O703" s="1"/>
      <c r="P703" s="1"/>
      <c r="Q703" s="1"/>
      <c r="S703" s="1"/>
      <c r="U703" s="1"/>
      <c r="V703" s="1"/>
    </row>
    <row r="705" spans="8:24" x14ac:dyDescent="0.25">
      <c r="X705" s="1"/>
    </row>
    <row r="706" spans="8:24" x14ac:dyDescent="0.25">
      <c r="H706" s="1"/>
      <c r="I706" s="1"/>
      <c r="J706" s="1"/>
      <c r="K706" s="1"/>
      <c r="L706" s="1"/>
      <c r="M706" s="1"/>
      <c r="N706" s="1"/>
      <c r="O706" s="1"/>
      <c r="P706" s="1"/>
      <c r="Q706" s="1"/>
      <c r="S706" s="1"/>
      <c r="U706" s="1"/>
      <c r="V706" s="1"/>
      <c r="X706" s="1"/>
    </row>
    <row r="707" spans="8:24" x14ac:dyDescent="0.25">
      <c r="H707" s="1"/>
      <c r="I707" s="1"/>
      <c r="J707" s="1"/>
      <c r="K707" s="1"/>
      <c r="L707" s="1"/>
      <c r="M707" s="1"/>
      <c r="N707" s="1"/>
      <c r="O707" s="1"/>
      <c r="P707" s="1"/>
      <c r="Q707" s="1"/>
      <c r="S707" s="1"/>
      <c r="U707" s="1"/>
      <c r="V707" s="1"/>
      <c r="X707" s="1"/>
    </row>
    <row r="708" spans="8:24" x14ac:dyDescent="0.25">
      <c r="H708" s="1"/>
      <c r="I708" s="1"/>
      <c r="J708" s="1"/>
      <c r="K708" s="1"/>
      <c r="L708" s="1"/>
      <c r="M708" s="1"/>
      <c r="N708" s="1"/>
      <c r="O708" s="1"/>
      <c r="P708" s="1"/>
      <c r="Q708" s="1"/>
      <c r="S708" s="1"/>
      <c r="U708" s="1"/>
      <c r="V708" s="1"/>
      <c r="X708" s="1"/>
    </row>
    <row r="709" spans="8:24" x14ac:dyDescent="0.25">
      <c r="H709" s="1"/>
      <c r="I709" s="1"/>
      <c r="J709" s="1"/>
      <c r="K709" s="1"/>
      <c r="L709" s="1"/>
      <c r="M709" s="1"/>
      <c r="N709" s="1"/>
      <c r="O709" s="1"/>
      <c r="P709" s="1"/>
      <c r="Q709" s="1"/>
      <c r="S709" s="1"/>
      <c r="U709" s="1"/>
      <c r="V709" s="1"/>
    </row>
    <row r="711" spans="8:24" x14ac:dyDescent="0.25">
      <c r="X711" s="1"/>
    </row>
    <row r="712" spans="8:24" x14ac:dyDescent="0.25">
      <c r="H712" s="1"/>
      <c r="I712" s="1"/>
      <c r="J712" s="1"/>
      <c r="K712" s="1"/>
      <c r="L712" s="1"/>
      <c r="M712" s="1"/>
      <c r="N712" s="1"/>
      <c r="O712" s="1"/>
      <c r="P712" s="1"/>
      <c r="Q712" s="1"/>
      <c r="S712" s="1"/>
      <c r="U712" s="1"/>
      <c r="V712" s="1"/>
      <c r="X712" s="1"/>
    </row>
    <row r="713" spans="8:24" x14ac:dyDescent="0.25">
      <c r="H713" s="1"/>
      <c r="I713" s="1"/>
      <c r="J713" s="1"/>
      <c r="K713" s="1"/>
      <c r="L713" s="1"/>
      <c r="M713" s="1"/>
      <c r="N713" s="1"/>
      <c r="O713" s="1"/>
      <c r="P713" s="1"/>
      <c r="Q713" s="1"/>
      <c r="S713" s="1"/>
      <c r="U713" s="1"/>
      <c r="V713" s="1"/>
      <c r="X713" s="1"/>
    </row>
    <row r="714" spans="8:24" x14ac:dyDescent="0.25">
      <c r="H714" s="1"/>
      <c r="I714" s="1"/>
      <c r="J714" s="1"/>
      <c r="K714" s="1"/>
      <c r="L714" s="1"/>
      <c r="M714" s="1"/>
      <c r="N714" s="1"/>
      <c r="O714" s="1"/>
      <c r="P714" s="1"/>
      <c r="Q714" s="1"/>
      <c r="S714" s="1"/>
      <c r="U714" s="1"/>
      <c r="V714" s="1"/>
    </row>
    <row r="716" spans="8:24" x14ac:dyDescent="0.25">
      <c r="X716" s="1"/>
    </row>
    <row r="717" spans="8:24" x14ac:dyDescent="0.25">
      <c r="H717" s="1"/>
      <c r="I717" s="1"/>
      <c r="J717" s="1"/>
      <c r="K717" s="1"/>
      <c r="L717" s="1"/>
      <c r="M717" s="1"/>
      <c r="N717" s="1"/>
      <c r="O717" s="1"/>
      <c r="P717" s="1"/>
      <c r="Q717" s="1"/>
      <c r="S717" s="1"/>
      <c r="U717" s="1"/>
      <c r="V717" s="1"/>
    </row>
    <row r="719" spans="8:24" x14ac:dyDescent="0.25">
      <c r="X719" s="1"/>
    </row>
    <row r="720" spans="8:24" x14ac:dyDescent="0.25">
      <c r="H720" s="1"/>
      <c r="I720" s="1"/>
      <c r="J720" s="1"/>
      <c r="K720" s="1"/>
      <c r="L720" s="1"/>
      <c r="M720" s="1"/>
      <c r="N720" s="1"/>
      <c r="O720" s="1"/>
      <c r="P720" s="1"/>
      <c r="Q720" s="1"/>
      <c r="S720" s="1"/>
      <c r="U720" s="1"/>
      <c r="V720" s="1"/>
      <c r="X720" s="1"/>
    </row>
    <row r="721" spans="8:24" x14ac:dyDescent="0.25">
      <c r="H721" s="1"/>
      <c r="I721" s="1"/>
      <c r="J721" s="1"/>
      <c r="K721" s="1"/>
      <c r="L721" s="1"/>
      <c r="M721" s="1"/>
      <c r="N721" s="1"/>
      <c r="O721" s="1"/>
      <c r="P721" s="1"/>
      <c r="Q721" s="1"/>
      <c r="S721" s="1"/>
      <c r="U721" s="1"/>
      <c r="V721" s="1"/>
      <c r="X721" s="1"/>
    </row>
    <row r="722" spans="8:24" x14ac:dyDescent="0.25">
      <c r="H722" s="1"/>
      <c r="I722" s="1"/>
      <c r="J722" s="1"/>
      <c r="K722" s="1"/>
      <c r="L722" s="1"/>
      <c r="M722" s="1"/>
      <c r="N722" s="1"/>
      <c r="O722" s="1"/>
      <c r="P722" s="1"/>
      <c r="Q722" s="1"/>
      <c r="S722" s="1"/>
      <c r="U722" s="1"/>
      <c r="V722" s="1"/>
      <c r="X722" s="1"/>
    </row>
    <row r="723" spans="8:24" x14ac:dyDescent="0.25">
      <c r="H723" s="1"/>
      <c r="I723" s="1"/>
      <c r="J723" s="1"/>
      <c r="K723" s="1"/>
      <c r="L723" s="1"/>
      <c r="M723" s="1"/>
      <c r="N723" s="1"/>
      <c r="O723" s="1"/>
      <c r="P723" s="1"/>
      <c r="Q723" s="1"/>
      <c r="S723" s="1"/>
      <c r="U723" s="1"/>
      <c r="V723" s="1"/>
      <c r="X723" s="1"/>
    </row>
    <row r="724" spans="8:24" x14ac:dyDescent="0.25">
      <c r="H724" s="1"/>
      <c r="I724" s="1"/>
      <c r="J724" s="1"/>
      <c r="K724" s="1"/>
      <c r="L724" s="1"/>
      <c r="M724" s="1"/>
      <c r="N724" s="1"/>
      <c r="O724" s="1"/>
      <c r="P724" s="1"/>
      <c r="Q724" s="1"/>
      <c r="S724" s="1"/>
      <c r="U724" s="1"/>
      <c r="V724" s="1"/>
      <c r="X724" s="1"/>
    </row>
    <row r="725" spans="8:24" x14ac:dyDescent="0.25">
      <c r="H725" s="1"/>
      <c r="I725" s="1"/>
      <c r="J725" s="1"/>
      <c r="K725" s="1"/>
      <c r="L725" s="1"/>
      <c r="M725" s="1"/>
      <c r="N725" s="1"/>
      <c r="O725" s="1"/>
      <c r="P725" s="1"/>
      <c r="Q725" s="1"/>
      <c r="S725" s="1"/>
      <c r="U725" s="1"/>
      <c r="V725" s="1"/>
      <c r="X725" s="1"/>
    </row>
    <row r="726" spans="8:24" x14ac:dyDescent="0.25">
      <c r="H726" s="1"/>
      <c r="I726" s="1"/>
      <c r="J726" s="1"/>
      <c r="K726" s="1"/>
      <c r="L726" s="1"/>
      <c r="M726" s="1"/>
      <c r="N726" s="1"/>
      <c r="O726" s="1"/>
      <c r="P726" s="1"/>
      <c r="Q726" s="1"/>
      <c r="S726" s="1"/>
      <c r="U726" s="1"/>
      <c r="V726" s="1"/>
    </row>
    <row r="728" spans="8:24" x14ac:dyDescent="0.25">
      <c r="X728" s="1"/>
    </row>
    <row r="729" spans="8:24" x14ac:dyDescent="0.25">
      <c r="H729" s="1"/>
      <c r="I729" s="1"/>
      <c r="J729" s="1"/>
      <c r="K729" s="1"/>
      <c r="L729" s="1"/>
      <c r="M729" s="1"/>
      <c r="N729" s="1"/>
      <c r="O729" s="1"/>
      <c r="P729" s="1"/>
      <c r="Q729" s="1"/>
      <c r="S729" s="1"/>
      <c r="U729" s="1"/>
      <c r="V729" s="1"/>
      <c r="X729" s="1"/>
    </row>
    <row r="730" spans="8:24" x14ac:dyDescent="0.25">
      <c r="H730" s="1"/>
      <c r="I730" s="1"/>
      <c r="J730" s="1"/>
      <c r="K730" s="1"/>
      <c r="L730" s="1"/>
      <c r="M730" s="1"/>
      <c r="N730" s="1"/>
      <c r="O730" s="1"/>
      <c r="P730" s="1"/>
      <c r="Q730" s="1"/>
      <c r="S730" s="1"/>
      <c r="U730" s="1"/>
      <c r="V730" s="1"/>
      <c r="X730" s="1"/>
    </row>
    <row r="731" spans="8:24" x14ac:dyDescent="0.25">
      <c r="H731" s="1"/>
      <c r="I731" s="1"/>
      <c r="J731" s="1"/>
      <c r="K731" s="1"/>
      <c r="L731" s="1"/>
      <c r="M731" s="1"/>
      <c r="N731" s="1"/>
      <c r="O731" s="1"/>
      <c r="P731" s="1"/>
      <c r="Q731" s="1"/>
      <c r="S731" s="1"/>
      <c r="U731" s="1"/>
      <c r="V731" s="1"/>
      <c r="X731" s="1"/>
    </row>
    <row r="732" spans="8:24" x14ac:dyDescent="0.25">
      <c r="H732" s="1"/>
      <c r="I732" s="1"/>
      <c r="J732" s="1"/>
      <c r="K732" s="1"/>
      <c r="L732" s="1"/>
      <c r="M732" s="1"/>
      <c r="N732" s="1"/>
      <c r="O732" s="1"/>
      <c r="P732" s="1"/>
      <c r="Q732" s="1"/>
      <c r="S732" s="1"/>
      <c r="U732" s="1"/>
      <c r="V732" s="1"/>
    </row>
    <row r="734" spans="8:24" x14ac:dyDescent="0.25">
      <c r="X734" s="1"/>
    </row>
    <row r="735" spans="8:24" x14ac:dyDescent="0.25">
      <c r="H735" s="1"/>
      <c r="I735" s="1"/>
      <c r="J735" s="1"/>
      <c r="K735" s="1"/>
      <c r="L735" s="1"/>
      <c r="M735" s="1"/>
      <c r="N735" s="1"/>
      <c r="O735" s="1"/>
      <c r="P735" s="1"/>
      <c r="Q735" s="1"/>
      <c r="S735" s="1"/>
      <c r="U735" s="1"/>
      <c r="V735" s="1"/>
      <c r="X735" s="1"/>
    </row>
    <row r="736" spans="8:24" x14ac:dyDescent="0.25">
      <c r="H736" s="1"/>
      <c r="I736" s="1"/>
      <c r="J736" s="1"/>
      <c r="K736" s="1"/>
      <c r="L736" s="1"/>
      <c r="M736" s="1"/>
      <c r="N736" s="1"/>
      <c r="O736" s="1"/>
      <c r="P736" s="1"/>
      <c r="Q736" s="1"/>
      <c r="S736" s="1"/>
      <c r="U736" s="1"/>
      <c r="V736" s="1"/>
      <c r="X736" s="1"/>
    </row>
    <row r="737" spans="8:24" x14ac:dyDescent="0.25">
      <c r="H737" s="1"/>
      <c r="I737" s="1"/>
      <c r="J737" s="1"/>
      <c r="K737" s="1"/>
      <c r="L737" s="1"/>
      <c r="M737" s="1"/>
      <c r="N737" s="1"/>
      <c r="O737" s="1"/>
      <c r="P737" s="1"/>
      <c r="Q737" s="1"/>
      <c r="S737" s="1"/>
      <c r="U737" s="1"/>
      <c r="V737" s="1"/>
      <c r="X737" s="1"/>
    </row>
    <row r="738" spans="8:24" x14ac:dyDescent="0.25">
      <c r="H738" s="1"/>
      <c r="I738" s="1"/>
      <c r="J738" s="1"/>
      <c r="K738" s="1"/>
      <c r="L738" s="1"/>
      <c r="M738" s="1"/>
      <c r="N738" s="1"/>
      <c r="O738" s="1"/>
      <c r="P738" s="1"/>
      <c r="Q738" s="1"/>
      <c r="S738" s="1"/>
      <c r="U738" s="1"/>
      <c r="V738" s="1"/>
    </row>
    <row r="740" spans="8:24" x14ac:dyDescent="0.25">
      <c r="X740" s="1"/>
    </row>
    <row r="741" spans="8:24" x14ac:dyDescent="0.25">
      <c r="H741" s="1"/>
      <c r="I741" s="1"/>
      <c r="J741" s="1"/>
      <c r="K741" s="1"/>
      <c r="L741" s="1"/>
      <c r="M741" s="1"/>
      <c r="N741" s="1"/>
      <c r="O741" s="1"/>
      <c r="P741" s="1"/>
      <c r="Q741" s="1"/>
      <c r="S741" s="1"/>
      <c r="U741" s="1"/>
      <c r="V741" s="1"/>
      <c r="X741" s="1"/>
    </row>
    <row r="742" spans="8:24" x14ac:dyDescent="0.25">
      <c r="H742" s="1"/>
      <c r="I742" s="1"/>
      <c r="J742" s="1"/>
      <c r="K742" s="1"/>
      <c r="L742" s="1"/>
      <c r="M742" s="1"/>
      <c r="N742" s="1"/>
      <c r="O742" s="1"/>
      <c r="P742" s="1"/>
      <c r="Q742" s="1"/>
      <c r="S742" s="1"/>
      <c r="U742" s="1"/>
      <c r="V742" s="1"/>
      <c r="X742" s="1"/>
    </row>
    <row r="743" spans="8:24" x14ac:dyDescent="0.25">
      <c r="H743" s="1"/>
      <c r="I743" s="1"/>
      <c r="J743" s="1"/>
      <c r="K743" s="1"/>
      <c r="L743" s="1"/>
      <c r="M743" s="1"/>
      <c r="N743" s="1"/>
      <c r="O743" s="1"/>
      <c r="P743" s="1"/>
      <c r="Q743" s="1"/>
      <c r="S743" s="1"/>
      <c r="U743" s="1"/>
      <c r="V743" s="1"/>
      <c r="X743" s="1"/>
    </row>
    <row r="744" spans="8:24" x14ac:dyDescent="0.25">
      <c r="H744" s="1"/>
      <c r="I744" s="1"/>
      <c r="J744" s="1"/>
      <c r="K744" s="1"/>
      <c r="L744" s="1"/>
      <c r="M744" s="1"/>
      <c r="N744" s="1"/>
      <c r="O744" s="1"/>
      <c r="P744" s="1"/>
      <c r="Q744" s="1"/>
      <c r="S744" s="1"/>
      <c r="U744" s="1"/>
      <c r="V744" s="1"/>
    </row>
    <row r="746" spans="8:24" x14ac:dyDescent="0.25">
      <c r="X746" s="1"/>
    </row>
    <row r="747" spans="8:24" x14ac:dyDescent="0.25">
      <c r="H747" s="1"/>
      <c r="I747" s="1"/>
      <c r="J747" s="1"/>
      <c r="K747" s="1"/>
      <c r="L747" s="1"/>
      <c r="M747" s="1"/>
      <c r="N747" s="1"/>
      <c r="O747" s="1"/>
      <c r="P747" s="1"/>
      <c r="Q747" s="1"/>
      <c r="S747" s="1"/>
      <c r="U747" s="1"/>
      <c r="V747" s="1"/>
      <c r="X747" s="1"/>
    </row>
    <row r="748" spans="8:24" x14ac:dyDescent="0.25">
      <c r="H748" s="1"/>
      <c r="I748" s="1"/>
      <c r="J748" s="1"/>
      <c r="K748" s="1"/>
      <c r="L748" s="1"/>
      <c r="M748" s="1"/>
      <c r="N748" s="1"/>
      <c r="O748" s="1"/>
      <c r="P748" s="1"/>
      <c r="Q748" s="1"/>
      <c r="S748" s="1"/>
      <c r="U748" s="1"/>
      <c r="V748" s="1"/>
      <c r="X748" s="1"/>
    </row>
    <row r="749" spans="8:24" x14ac:dyDescent="0.25">
      <c r="H749" s="1"/>
      <c r="I749" s="1"/>
      <c r="J749" s="1"/>
      <c r="K749" s="1"/>
      <c r="L749" s="1"/>
      <c r="M749" s="1"/>
      <c r="N749" s="1"/>
      <c r="O749" s="1"/>
      <c r="P749" s="1"/>
      <c r="Q749" s="1"/>
      <c r="S749" s="1"/>
      <c r="U749" s="1"/>
      <c r="V749" s="1"/>
      <c r="X749" s="1"/>
    </row>
    <row r="750" spans="8:24" x14ac:dyDescent="0.25">
      <c r="H750" s="1"/>
      <c r="I750" s="1"/>
      <c r="J750" s="1"/>
      <c r="K750" s="1"/>
      <c r="L750" s="1"/>
      <c r="M750" s="1"/>
      <c r="N750" s="1"/>
      <c r="O750" s="1"/>
      <c r="P750" s="1"/>
      <c r="Q750" s="1"/>
      <c r="S750" s="1"/>
      <c r="U750" s="1"/>
      <c r="V750" s="1"/>
    </row>
    <row r="756" spans="8:24" x14ac:dyDescent="0.25">
      <c r="X756" s="1"/>
    </row>
    <row r="757" spans="8:24" x14ac:dyDescent="0.25">
      <c r="H757" s="1"/>
      <c r="I757" s="1"/>
      <c r="J757" s="1"/>
      <c r="K757" s="1"/>
      <c r="L757" s="1"/>
      <c r="M757" s="1"/>
      <c r="N757" s="1"/>
      <c r="O757" s="1"/>
      <c r="P757" s="1"/>
      <c r="Q757" s="1"/>
      <c r="S757" s="1"/>
      <c r="U757" s="1"/>
      <c r="V757" s="1"/>
      <c r="X757" s="1"/>
    </row>
    <row r="758" spans="8:24" x14ac:dyDescent="0.25">
      <c r="H758" s="1"/>
      <c r="I758" s="1"/>
      <c r="J758" s="1"/>
      <c r="K758" s="1"/>
      <c r="L758" s="1"/>
      <c r="M758" s="1"/>
      <c r="N758" s="1"/>
      <c r="O758" s="1"/>
      <c r="P758" s="1"/>
      <c r="Q758" s="1"/>
      <c r="S758" s="1"/>
      <c r="U758" s="1"/>
      <c r="V758" s="1"/>
      <c r="X758" s="1"/>
    </row>
    <row r="759" spans="8:24" x14ac:dyDescent="0.25">
      <c r="H759" s="1"/>
      <c r="I759" s="1"/>
      <c r="J759" s="1"/>
      <c r="K759" s="1"/>
      <c r="L759" s="1"/>
      <c r="M759" s="1"/>
      <c r="N759" s="1"/>
      <c r="O759" s="1"/>
      <c r="P759" s="1"/>
      <c r="Q759" s="1"/>
      <c r="S759" s="1"/>
      <c r="U759" s="1"/>
      <c r="V759" s="1"/>
      <c r="X759" s="1"/>
    </row>
    <row r="760" spans="8:24" x14ac:dyDescent="0.25">
      <c r="H760" s="1"/>
      <c r="I760" s="1"/>
      <c r="J760" s="1"/>
      <c r="K760" s="1"/>
      <c r="L760" s="1"/>
      <c r="M760" s="1"/>
      <c r="N760" s="1"/>
      <c r="O760" s="1"/>
      <c r="P760" s="1"/>
      <c r="Q760" s="1"/>
      <c r="S760" s="1"/>
      <c r="U760" s="1"/>
      <c r="V760" s="1"/>
      <c r="X760" s="1"/>
    </row>
    <row r="761" spans="8:24" x14ac:dyDescent="0.25">
      <c r="H761" s="1"/>
      <c r="I761" s="1"/>
      <c r="J761" s="1"/>
      <c r="K761" s="1"/>
      <c r="L761" s="1"/>
      <c r="M761" s="1"/>
      <c r="N761" s="1"/>
      <c r="O761" s="1"/>
      <c r="P761" s="1"/>
      <c r="Q761" s="1"/>
      <c r="S761" s="1"/>
      <c r="U761" s="1"/>
      <c r="V761" s="1"/>
      <c r="X761" s="1"/>
    </row>
    <row r="762" spans="8:24" x14ac:dyDescent="0.25">
      <c r="H762" s="1"/>
      <c r="I762" s="1"/>
      <c r="J762" s="1"/>
      <c r="K762" s="1"/>
      <c r="L762" s="1"/>
      <c r="M762" s="1"/>
      <c r="N762" s="1"/>
      <c r="O762" s="1"/>
      <c r="P762" s="1"/>
      <c r="Q762" s="1"/>
      <c r="S762" s="1"/>
      <c r="U762" s="1"/>
      <c r="V762" s="1"/>
      <c r="X762" s="1"/>
    </row>
    <row r="763" spans="8:24" x14ac:dyDescent="0.25">
      <c r="H763" s="1"/>
      <c r="I763" s="1"/>
      <c r="J763" s="1"/>
      <c r="K763" s="1"/>
      <c r="L763" s="1"/>
      <c r="M763" s="1"/>
      <c r="N763" s="1"/>
      <c r="O763" s="1"/>
      <c r="P763" s="1"/>
      <c r="Q763" s="1"/>
      <c r="S763" s="1"/>
      <c r="U763" s="1"/>
      <c r="V763" s="1"/>
      <c r="X763" s="1"/>
    </row>
    <row r="764" spans="8:24" x14ac:dyDescent="0.25">
      <c r="H764" s="1"/>
      <c r="I764" s="1"/>
      <c r="J764" s="1"/>
      <c r="K764" s="1"/>
      <c r="L764" s="1"/>
      <c r="M764" s="1"/>
      <c r="N764" s="1"/>
      <c r="O764" s="1"/>
      <c r="P764" s="1"/>
      <c r="Q764" s="1"/>
      <c r="S764" s="1"/>
      <c r="U764" s="1"/>
      <c r="V764" s="1"/>
      <c r="X764" s="1"/>
    </row>
    <row r="765" spans="8:24" x14ac:dyDescent="0.25">
      <c r="H765" s="1"/>
      <c r="I765" s="1"/>
      <c r="J765" s="1"/>
      <c r="K765" s="1"/>
      <c r="L765" s="1"/>
      <c r="M765" s="1"/>
      <c r="N765" s="1"/>
      <c r="O765" s="1"/>
      <c r="P765" s="1"/>
      <c r="Q765" s="1"/>
      <c r="S765" s="1"/>
      <c r="U765" s="1"/>
      <c r="V765" s="1"/>
      <c r="X765" s="1"/>
    </row>
    <row r="766" spans="8:24" x14ac:dyDescent="0.25">
      <c r="H766" s="1"/>
      <c r="I766" s="1"/>
      <c r="J766" s="1"/>
      <c r="K766" s="1"/>
      <c r="L766" s="1"/>
      <c r="M766" s="1"/>
      <c r="N766" s="1"/>
      <c r="O766" s="1"/>
      <c r="P766" s="1"/>
      <c r="Q766" s="1"/>
      <c r="S766" s="1"/>
      <c r="U766" s="1"/>
      <c r="V766" s="1"/>
      <c r="X766" s="1"/>
    </row>
    <row r="767" spans="8:24" x14ac:dyDescent="0.25">
      <c r="H767" s="1"/>
      <c r="I767" s="1"/>
      <c r="J767" s="1"/>
      <c r="K767" s="1"/>
      <c r="L767" s="1"/>
      <c r="M767" s="1"/>
      <c r="N767" s="1"/>
      <c r="O767" s="1"/>
      <c r="P767" s="1"/>
      <c r="Q767" s="1"/>
      <c r="S767" s="1"/>
      <c r="U767" s="1"/>
      <c r="V767" s="1"/>
    </row>
    <row r="769" spans="8:24" x14ac:dyDescent="0.25">
      <c r="X769" s="1"/>
    </row>
    <row r="770" spans="8:24" x14ac:dyDescent="0.25">
      <c r="H770" s="1"/>
      <c r="I770" s="1"/>
      <c r="J770" s="1"/>
      <c r="K770" s="1"/>
      <c r="L770" s="1"/>
      <c r="M770" s="1"/>
      <c r="N770" s="1"/>
      <c r="O770" s="1"/>
      <c r="P770" s="1"/>
      <c r="Q770" s="1"/>
      <c r="S770" s="1"/>
      <c r="U770" s="1"/>
      <c r="V770" s="1"/>
      <c r="X770" s="1"/>
    </row>
    <row r="771" spans="8:24" x14ac:dyDescent="0.25">
      <c r="H771" s="1"/>
      <c r="I771" s="1"/>
      <c r="J771" s="1"/>
      <c r="K771" s="1"/>
      <c r="L771" s="1"/>
      <c r="M771" s="1"/>
      <c r="N771" s="1"/>
      <c r="O771" s="1"/>
      <c r="P771" s="1"/>
      <c r="Q771" s="1"/>
      <c r="S771" s="1"/>
      <c r="U771" s="1"/>
      <c r="V771" s="1"/>
      <c r="X771" s="1"/>
    </row>
    <row r="772" spans="8:24" x14ac:dyDescent="0.25">
      <c r="H772" s="1"/>
      <c r="I772" s="1"/>
      <c r="J772" s="1"/>
      <c r="K772" s="1"/>
      <c r="L772" s="1"/>
      <c r="M772" s="1"/>
      <c r="N772" s="1"/>
      <c r="O772" s="1"/>
      <c r="P772" s="1"/>
      <c r="Q772" s="1"/>
      <c r="S772" s="1"/>
      <c r="U772" s="1"/>
      <c r="V772" s="1"/>
    </row>
    <row r="774" spans="8:24" x14ac:dyDescent="0.25">
      <c r="X774" s="1"/>
    </row>
    <row r="775" spans="8:24" x14ac:dyDescent="0.25">
      <c r="H775" s="1"/>
      <c r="I775" s="1"/>
      <c r="J775" s="1"/>
      <c r="K775" s="1"/>
      <c r="L775" s="1"/>
      <c r="M775" s="1"/>
      <c r="N775" s="1"/>
      <c r="O775" s="1"/>
      <c r="P775" s="1"/>
      <c r="Q775" s="1"/>
      <c r="S775" s="1"/>
      <c r="U775" s="1"/>
      <c r="V775" s="1"/>
    </row>
    <row r="777" spans="8:24" x14ac:dyDescent="0.25">
      <c r="X777" s="1"/>
    </row>
    <row r="778" spans="8:24" x14ac:dyDescent="0.25">
      <c r="H778" s="1"/>
      <c r="I778" s="1"/>
      <c r="J778" s="1"/>
      <c r="K778" s="1"/>
      <c r="L778" s="1"/>
      <c r="M778" s="1"/>
      <c r="N778" s="1"/>
      <c r="O778" s="1"/>
      <c r="P778" s="1"/>
      <c r="Q778" s="1"/>
      <c r="S778" s="1"/>
      <c r="U778" s="1"/>
      <c r="V778" s="1"/>
      <c r="X778" s="1"/>
    </row>
    <row r="779" spans="8:24" x14ac:dyDescent="0.25">
      <c r="H779" s="1"/>
      <c r="I779" s="1"/>
      <c r="J779" s="1"/>
      <c r="K779" s="1"/>
      <c r="L779" s="1"/>
      <c r="M779" s="1"/>
      <c r="N779" s="1"/>
      <c r="O779" s="1"/>
      <c r="P779" s="1"/>
      <c r="Q779" s="1"/>
      <c r="S779" s="1"/>
      <c r="U779" s="1"/>
      <c r="V779" s="1"/>
    </row>
    <row r="781" spans="8:24" x14ac:dyDescent="0.25">
      <c r="X781" s="1"/>
    </row>
    <row r="782" spans="8:24" x14ac:dyDescent="0.25">
      <c r="H782" s="1"/>
      <c r="I782" s="1"/>
      <c r="J782" s="1"/>
      <c r="K782" s="1"/>
      <c r="L782" s="1"/>
      <c r="M782" s="1"/>
      <c r="N782" s="1"/>
      <c r="O782" s="1"/>
      <c r="P782" s="1"/>
      <c r="Q782" s="1"/>
      <c r="S782" s="1"/>
      <c r="U782" s="1"/>
      <c r="V782" s="1"/>
      <c r="X782" s="1"/>
    </row>
    <row r="783" spans="8:24" x14ac:dyDescent="0.25">
      <c r="H783" s="1"/>
      <c r="I783" s="1"/>
      <c r="J783" s="1"/>
      <c r="K783" s="1"/>
      <c r="L783" s="1"/>
      <c r="M783" s="1"/>
      <c r="N783" s="1"/>
      <c r="O783" s="1"/>
      <c r="P783" s="1"/>
      <c r="Q783" s="1"/>
      <c r="S783" s="1"/>
      <c r="U783" s="1"/>
      <c r="V783" s="1"/>
      <c r="X783" s="1"/>
    </row>
    <row r="784" spans="8:24" x14ac:dyDescent="0.25">
      <c r="H784" s="1"/>
      <c r="I784" s="1"/>
      <c r="J784" s="1"/>
      <c r="K784" s="1"/>
      <c r="L784" s="1"/>
      <c r="M784" s="1"/>
      <c r="N784" s="1"/>
      <c r="O784" s="1"/>
      <c r="P784" s="1"/>
      <c r="Q784" s="1"/>
      <c r="S784" s="1"/>
      <c r="U784" s="1"/>
      <c r="V784" s="1"/>
      <c r="X784" s="1"/>
    </row>
    <row r="785" spans="8:24" x14ac:dyDescent="0.25">
      <c r="H785" s="1"/>
      <c r="I785" s="1"/>
      <c r="J785" s="1"/>
      <c r="K785" s="1"/>
      <c r="L785" s="1"/>
      <c r="M785" s="1"/>
      <c r="N785" s="1"/>
      <c r="O785" s="1"/>
      <c r="P785" s="1"/>
      <c r="Q785" s="1"/>
      <c r="S785" s="1"/>
      <c r="U785" s="1"/>
      <c r="V785" s="1"/>
    </row>
    <row r="793" spans="8:24" x14ac:dyDescent="0.25">
      <c r="X793" s="1"/>
    </row>
    <row r="794" spans="8:24" x14ac:dyDescent="0.25">
      <c r="H794" s="1"/>
      <c r="I794" s="1"/>
      <c r="J794" s="1"/>
      <c r="K794" s="1"/>
      <c r="L794" s="1"/>
      <c r="M794" s="1"/>
      <c r="N794" s="1"/>
      <c r="O794" s="1"/>
      <c r="P794" s="1"/>
      <c r="Q794" s="1"/>
      <c r="S794" s="1"/>
      <c r="U794" s="1"/>
      <c r="V794" s="1"/>
      <c r="X794" s="1"/>
    </row>
    <row r="795" spans="8:24" x14ac:dyDescent="0.25">
      <c r="H795" s="1"/>
      <c r="I795" s="1"/>
      <c r="J795" s="1"/>
      <c r="K795" s="1"/>
      <c r="L795" s="1"/>
      <c r="M795" s="1"/>
      <c r="N795" s="1"/>
      <c r="O795" s="1"/>
      <c r="P795" s="1"/>
      <c r="Q795" s="1"/>
      <c r="S795" s="1"/>
      <c r="U795" s="1"/>
      <c r="V795" s="1"/>
      <c r="X795" s="1"/>
    </row>
    <row r="796" spans="8:24" x14ac:dyDescent="0.25">
      <c r="H796" s="1"/>
      <c r="I796" s="1"/>
      <c r="J796" s="1"/>
      <c r="K796" s="1"/>
      <c r="L796" s="1"/>
      <c r="M796" s="1"/>
      <c r="N796" s="1"/>
      <c r="O796" s="1"/>
      <c r="P796" s="1"/>
      <c r="Q796" s="1"/>
      <c r="S796" s="1"/>
      <c r="U796" s="1"/>
      <c r="V796" s="1"/>
      <c r="X796" s="1"/>
    </row>
    <row r="797" spans="8:24" x14ac:dyDescent="0.25">
      <c r="H797" s="1"/>
      <c r="I797" s="1"/>
      <c r="J797" s="1"/>
      <c r="K797" s="1"/>
      <c r="L797" s="1"/>
      <c r="M797" s="1"/>
      <c r="N797" s="1"/>
      <c r="O797" s="1"/>
      <c r="P797" s="1"/>
      <c r="Q797" s="1"/>
      <c r="S797" s="1"/>
      <c r="U797" s="1"/>
      <c r="V797" s="1"/>
    </row>
    <row r="799" spans="8:24" x14ac:dyDescent="0.25">
      <c r="X799" s="1"/>
    </row>
    <row r="800" spans="8:24" x14ac:dyDescent="0.25">
      <c r="H800" s="1"/>
      <c r="I800" s="1"/>
      <c r="J800" s="1"/>
      <c r="K800" s="1"/>
      <c r="L800" s="1"/>
      <c r="M800" s="1"/>
      <c r="N800" s="1"/>
      <c r="O800" s="1"/>
      <c r="P800" s="1"/>
      <c r="Q800" s="1"/>
      <c r="S800" s="1"/>
      <c r="U800" s="1"/>
      <c r="V800" s="1"/>
    </row>
    <row r="804" spans="8:24" x14ac:dyDescent="0.25">
      <c r="X804" s="1"/>
    </row>
    <row r="805" spans="8:24" x14ac:dyDescent="0.25">
      <c r="H805" s="1"/>
      <c r="I805" s="1"/>
      <c r="J805" s="1"/>
      <c r="K805" s="1"/>
      <c r="L805" s="1"/>
      <c r="M805" s="1"/>
      <c r="N805" s="1"/>
      <c r="O805" s="1"/>
      <c r="P805" s="1"/>
      <c r="Q805" s="1"/>
      <c r="S805" s="1"/>
      <c r="U805" s="1"/>
      <c r="V805" s="1"/>
      <c r="X805" s="1"/>
    </row>
    <row r="806" spans="8:24" x14ac:dyDescent="0.25">
      <c r="H806" s="1"/>
      <c r="I806" s="1"/>
      <c r="J806" s="1"/>
      <c r="K806" s="1"/>
      <c r="L806" s="1"/>
      <c r="M806" s="1"/>
      <c r="N806" s="1"/>
      <c r="O806" s="1"/>
      <c r="P806" s="1"/>
      <c r="Q806" s="1"/>
      <c r="S806" s="1"/>
      <c r="U806" s="1"/>
      <c r="V806" s="1"/>
      <c r="X806" s="1"/>
    </row>
    <row r="807" spans="8:24" x14ac:dyDescent="0.25">
      <c r="H807" s="1"/>
      <c r="I807" s="1"/>
      <c r="J807" s="1"/>
      <c r="K807" s="1"/>
      <c r="L807" s="1"/>
      <c r="M807" s="1"/>
      <c r="N807" s="1"/>
      <c r="O807" s="1"/>
      <c r="P807" s="1"/>
      <c r="Q807" s="1"/>
      <c r="S807" s="1"/>
      <c r="U807" s="1"/>
      <c r="V807" s="1"/>
      <c r="X807" s="1"/>
    </row>
    <row r="808" spans="8:24" x14ac:dyDescent="0.25">
      <c r="H808" s="1"/>
      <c r="I808" s="1"/>
      <c r="J808" s="1"/>
      <c r="K808" s="1"/>
      <c r="L808" s="1"/>
      <c r="M808" s="1"/>
      <c r="N808" s="1"/>
      <c r="O808" s="1"/>
      <c r="P808" s="1"/>
      <c r="Q808" s="1"/>
      <c r="S808" s="1"/>
      <c r="U808" s="1"/>
      <c r="V808" s="1"/>
    </row>
    <row r="810" spans="8:24" x14ac:dyDescent="0.25">
      <c r="X810" s="1"/>
    </row>
    <row r="811" spans="8:24" x14ac:dyDescent="0.25">
      <c r="H811" s="1"/>
      <c r="I811" s="1"/>
      <c r="J811" s="1"/>
      <c r="K811" s="1"/>
      <c r="L811" s="1"/>
      <c r="M811" s="1"/>
      <c r="N811" s="1"/>
      <c r="O811" s="1"/>
      <c r="P811" s="1"/>
      <c r="Q811" s="1"/>
      <c r="S811" s="1"/>
      <c r="U811" s="1"/>
      <c r="V811" s="1"/>
    </row>
    <row r="815" spans="8:24" x14ac:dyDescent="0.25">
      <c r="X815" s="1"/>
    </row>
    <row r="816" spans="8:24" x14ac:dyDescent="0.25">
      <c r="H816" s="1"/>
      <c r="I816" s="1"/>
      <c r="J816" s="1"/>
      <c r="K816" s="1"/>
      <c r="L816" s="1"/>
      <c r="M816" s="1"/>
      <c r="N816" s="1"/>
      <c r="O816" s="1"/>
      <c r="P816" s="1"/>
      <c r="Q816" s="1"/>
      <c r="S816" s="1"/>
      <c r="U816" s="1"/>
      <c r="V816" s="1"/>
      <c r="X816" s="1"/>
    </row>
    <row r="817" spans="8:24" x14ac:dyDescent="0.25">
      <c r="H817" s="1"/>
      <c r="I817" s="1"/>
      <c r="J817" s="1"/>
      <c r="K817" s="1"/>
      <c r="L817" s="1"/>
      <c r="M817" s="1"/>
      <c r="N817" s="1"/>
      <c r="O817" s="1"/>
      <c r="P817" s="1"/>
      <c r="Q817" s="1"/>
      <c r="S817" s="1"/>
      <c r="U817" s="1"/>
      <c r="V817" s="1"/>
      <c r="X817" s="1"/>
    </row>
    <row r="818" spans="8:24" x14ac:dyDescent="0.25">
      <c r="H818" s="1"/>
      <c r="I818" s="1"/>
      <c r="J818" s="1"/>
      <c r="K818" s="1"/>
      <c r="L818" s="1"/>
      <c r="M818" s="1"/>
      <c r="N818" s="1"/>
      <c r="O818" s="1"/>
      <c r="P818" s="1"/>
      <c r="Q818" s="1"/>
      <c r="S818" s="1"/>
      <c r="U818" s="1"/>
      <c r="V818" s="1"/>
    </row>
    <row r="820" spans="8:24" x14ac:dyDescent="0.25">
      <c r="X820" s="1"/>
    </row>
    <row r="821" spans="8:24" x14ac:dyDescent="0.25">
      <c r="H821" s="1"/>
      <c r="I821" s="1"/>
      <c r="J821" s="1"/>
      <c r="K821" s="1"/>
      <c r="L821" s="1"/>
      <c r="M821" s="1"/>
      <c r="N821" s="1"/>
      <c r="O821" s="1"/>
      <c r="P821" s="1"/>
      <c r="Q821" s="1"/>
      <c r="S821" s="1"/>
      <c r="U821" s="1"/>
      <c r="V821" s="1"/>
    </row>
    <row r="827" spans="8:24" x14ac:dyDescent="0.25">
      <c r="X827" s="1"/>
    </row>
    <row r="828" spans="8:24" x14ac:dyDescent="0.25">
      <c r="H828" s="1"/>
      <c r="I828" s="1"/>
      <c r="J828" s="1"/>
      <c r="K828" s="1"/>
      <c r="L828" s="1"/>
      <c r="M828" s="1"/>
      <c r="N828" s="1"/>
      <c r="O828" s="1"/>
      <c r="P828" s="1"/>
      <c r="Q828" s="1"/>
      <c r="S828" s="1"/>
      <c r="U828" s="1"/>
      <c r="V828" s="1"/>
      <c r="X828" s="1"/>
    </row>
    <row r="829" spans="8:24" x14ac:dyDescent="0.25">
      <c r="H829" s="1"/>
      <c r="I829" s="1"/>
      <c r="J829" s="1"/>
      <c r="K829" s="1"/>
      <c r="L829" s="1"/>
      <c r="M829" s="1"/>
      <c r="N829" s="1"/>
      <c r="O829" s="1"/>
      <c r="P829" s="1"/>
      <c r="Q829" s="1"/>
      <c r="S829" s="1"/>
      <c r="U829" s="1"/>
      <c r="V829" s="1"/>
    </row>
    <row r="831" spans="8:24" x14ac:dyDescent="0.25">
      <c r="X831" s="1"/>
    </row>
    <row r="832" spans="8:24" x14ac:dyDescent="0.25">
      <c r="H832" s="1"/>
      <c r="I832" s="1"/>
      <c r="J832" s="1"/>
      <c r="K832" s="1"/>
      <c r="L832" s="1"/>
      <c r="M832" s="1"/>
      <c r="N832" s="1"/>
      <c r="O832" s="1"/>
      <c r="P832" s="1"/>
      <c r="Q832" s="1"/>
      <c r="S832" s="1"/>
      <c r="U832" s="1"/>
      <c r="V832" s="1"/>
    </row>
    <row r="836" spans="8:24" x14ac:dyDescent="0.25">
      <c r="X836" s="1"/>
    </row>
    <row r="837" spans="8:24" x14ac:dyDescent="0.25">
      <c r="H837" s="1"/>
      <c r="I837" s="1"/>
      <c r="J837" s="1"/>
      <c r="K837" s="1"/>
      <c r="L837" s="1"/>
      <c r="M837" s="1"/>
      <c r="N837" s="1"/>
      <c r="O837" s="1"/>
      <c r="P837" s="1"/>
      <c r="Q837" s="1"/>
      <c r="S837" s="1"/>
      <c r="U837" s="1"/>
      <c r="V837" s="1"/>
      <c r="X837" s="1"/>
    </row>
    <row r="838" spans="8:24" x14ac:dyDescent="0.25">
      <c r="H838" s="1"/>
      <c r="I838" s="1"/>
      <c r="J838" s="1"/>
      <c r="K838" s="1"/>
      <c r="L838" s="1"/>
      <c r="M838" s="1"/>
      <c r="N838" s="1"/>
      <c r="O838" s="1"/>
      <c r="P838" s="1"/>
      <c r="Q838" s="1"/>
      <c r="S838" s="1"/>
      <c r="U838" s="1"/>
      <c r="V838" s="1"/>
    </row>
    <row r="840" spans="8:24" x14ac:dyDescent="0.25">
      <c r="X840" s="1"/>
    </row>
    <row r="841" spans="8:24" x14ac:dyDescent="0.25">
      <c r="H841" s="1"/>
      <c r="I841" s="1"/>
      <c r="J841" s="1"/>
      <c r="K841" s="1"/>
      <c r="L841" s="1"/>
      <c r="M841" s="1"/>
      <c r="N841" s="1"/>
      <c r="O841" s="1"/>
      <c r="P841" s="1"/>
      <c r="Q841" s="1"/>
      <c r="S841" s="1"/>
      <c r="U841" s="1"/>
      <c r="V841" s="1"/>
    </row>
    <row r="845" spans="8:24" x14ac:dyDescent="0.25">
      <c r="X845" s="1"/>
    </row>
    <row r="846" spans="8:24" x14ac:dyDescent="0.25">
      <c r="H846" s="1"/>
      <c r="I846" s="1"/>
      <c r="J846" s="1"/>
      <c r="K846" s="1"/>
      <c r="L846" s="1"/>
      <c r="M846" s="1"/>
      <c r="N846" s="1"/>
      <c r="O846" s="1"/>
      <c r="P846" s="1"/>
      <c r="Q846" s="1"/>
      <c r="S846" s="1"/>
      <c r="U846" s="1"/>
      <c r="V846" s="1"/>
      <c r="X846" s="1"/>
    </row>
    <row r="847" spans="8:24" x14ac:dyDescent="0.25">
      <c r="H847" s="1"/>
      <c r="I847" s="1"/>
      <c r="J847" s="1"/>
      <c r="K847" s="1"/>
      <c r="L847" s="1"/>
      <c r="M847" s="1"/>
      <c r="N847" s="1"/>
      <c r="O847" s="1"/>
      <c r="P847" s="1"/>
      <c r="Q847" s="1"/>
      <c r="S847" s="1"/>
      <c r="U847" s="1"/>
      <c r="V847" s="1"/>
    </row>
    <row r="849" spans="8:24" x14ac:dyDescent="0.25">
      <c r="X849" s="1"/>
    </row>
    <row r="850" spans="8:24" x14ac:dyDescent="0.25">
      <c r="H850" s="1"/>
      <c r="I850" s="1"/>
      <c r="J850" s="1"/>
      <c r="K850" s="1"/>
      <c r="L850" s="1"/>
      <c r="M850" s="1"/>
      <c r="N850" s="1"/>
      <c r="O850" s="1"/>
      <c r="P850" s="1"/>
      <c r="Q850" s="1"/>
      <c r="S850" s="1"/>
      <c r="U850" s="1"/>
      <c r="V850" s="1"/>
    </row>
    <row r="852" spans="8:24" x14ac:dyDescent="0.25">
      <c r="X852" s="1"/>
    </row>
    <row r="853" spans="8:24" x14ac:dyDescent="0.25">
      <c r="H853" s="1"/>
      <c r="I853" s="1"/>
      <c r="J853" s="1"/>
      <c r="K853" s="1"/>
      <c r="L853" s="1"/>
      <c r="M853" s="1"/>
      <c r="N853" s="1"/>
      <c r="O853" s="1"/>
      <c r="P853" s="1"/>
      <c r="Q853" s="1"/>
      <c r="S853" s="1"/>
      <c r="U853" s="1"/>
      <c r="V853" s="1"/>
      <c r="X853" s="1"/>
    </row>
    <row r="854" spans="8:24" x14ac:dyDescent="0.25">
      <c r="H854" s="1"/>
      <c r="I854" s="1"/>
      <c r="J854" s="1"/>
      <c r="K854" s="1"/>
      <c r="L854" s="1"/>
      <c r="M854" s="1"/>
      <c r="N854" s="1"/>
      <c r="O854" s="1"/>
      <c r="P854" s="1"/>
      <c r="Q854" s="1"/>
      <c r="S854" s="1"/>
      <c r="U854" s="1"/>
      <c r="V854" s="1"/>
      <c r="X854" s="1"/>
    </row>
    <row r="855" spans="8:24" x14ac:dyDescent="0.25">
      <c r="H855" s="1"/>
      <c r="I855" s="1"/>
      <c r="J855" s="1"/>
      <c r="K855" s="1"/>
      <c r="L855" s="1"/>
      <c r="M855" s="1"/>
      <c r="N855" s="1"/>
      <c r="O855" s="1"/>
      <c r="P855" s="1"/>
      <c r="Q855" s="1"/>
      <c r="S855" s="1"/>
      <c r="U855" s="1"/>
      <c r="V855" s="1"/>
      <c r="X855" s="1"/>
    </row>
    <row r="856" spans="8:24" x14ac:dyDescent="0.25">
      <c r="H856" s="1"/>
      <c r="I856" s="1"/>
      <c r="J856" s="1"/>
      <c r="K856" s="1"/>
      <c r="L856" s="1"/>
      <c r="M856" s="1"/>
      <c r="N856" s="1"/>
      <c r="O856" s="1"/>
      <c r="P856" s="1"/>
      <c r="Q856" s="1"/>
      <c r="S856" s="1"/>
      <c r="U856" s="1"/>
      <c r="V856" s="1"/>
      <c r="X856" s="1"/>
    </row>
    <row r="857" spans="8:24" x14ac:dyDescent="0.25">
      <c r="H857" s="1"/>
      <c r="I857" s="1"/>
      <c r="J857" s="1"/>
      <c r="K857" s="1"/>
      <c r="L857" s="1"/>
      <c r="M857" s="1"/>
      <c r="N857" s="1"/>
      <c r="O857" s="1"/>
      <c r="P857" s="1"/>
      <c r="Q857" s="1"/>
      <c r="S857" s="1"/>
      <c r="U857" s="1"/>
      <c r="V857" s="1"/>
    </row>
    <row r="859" spans="8:24" x14ac:dyDescent="0.25">
      <c r="X859" s="1"/>
    </row>
    <row r="860" spans="8:24" x14ac:dyDescent="0.25">
      <c r="H860" s="1"/>
      <c r="I860" s="1"/>
      <c r="J860" s="1"/>
      <c r="K860" s="1"/>
      <c r="L860" s="1"/>
      <c r="M860" s="1"/>
      <c r="N860" s="1"/>
      <c r="O860" s="1"/>
      <c r="P860" s="1"/>
      <c r="Q860" s="1"/>
      <c r="S860" s="1"/>
      <c r="U860" s="1"/>
      <c r="V860" s="1"/>
      <c r="X860" s="1"/>
    </row>
    <row r="861" spans="8:24" x14ac:dyDescent="0.25">
      <c r="H861" s="1"/>
      <c r="I861" s="1"/>
      <c r="J861" s="1"/>
      <c r="K861" s="1"/>
      <c r="L861" s="1"/>
      <c r="M861" s="1"/>
      <c r="N861" s="1"/>
      <c r="O861" s="1"/>
      <c r="P861" s="1"/>
      <c r="Q861" s="1"/>
      <c r="S861" s="1"/>
      <c r="U861" s="1"/>
      <c r="V861" s="1"/>
      <c r="X861" s="1"/>
    </row>
    <row r="862" spans="8:24" x14ac:dyDescent="0.25">
      <c r="H862" s="1"/>
      <c r="I862" s="1"/>
      <c r="J862" s="1"/>
      <c r="K862" s="1"/>
      <c r="L862" s="1"/>
      <c r="M862" s="1"/>
      <c r="N862" s="1"/>
      <c r="O862" s="1"/>
      <c r="P862" s="1"/>
      <c r="Q862" s="1"/>
      <c r="S862" s="1"/>
      <c r="U862" s="1"/>
      <c r="V862" s="1"/>
    </row>
    <row r="864" spans="8:24" x14ac:dyDescent="0.25">
      <c r="X864" s="1"/>
    </row>
    <row r="865" spans="8:24" x14ac:dyDescent="0.25">
      <c r="H865" s="1"/>
      <c r="I865" s="1"/>
      <c r="J865" s="1"/>
      <c r="K865" s="1"/>
      <c r="L865" s="1"/>
      <c r="M865" s="1"/>
      <c r="N865" s="1"/>
      <c r="O865" s="1"/>
      <c r="P865" s="1"/>
      <c r="Q865" s="1"/>
      <c r="S865" s="1"/>
      <c r="U865" s="1"/>
      <c r="V865" s="1"/>
    </row>
    <row r="871" spans="8:24" x14ac:dyDescent="0.25">
      <c r="X871" s="1"/>
    </row>
    <row r="872" spans="8:24" x14ac:dyDescent="0.25">
      <c r="H872" s="1"/>
      <c r="I872" s="1"/>
      <c r="J872" s="1"/>
      <c r="K872" s="1"/>
      <c r="L872" s="1"/>
      <c r="M872" s="1"/>
      <c r="N872" s="1"/>
      <c r="O872" s="1"/>
      <c r="P872" s="1"/>
      <c r="Q872" s="1"/>
      <c r="S872" s="1"/>
      <c r="U872" s="1"/>
      <c r="V872" s="1"/>
      <c r="X872" s="1"/>
    </row>
    <row r="873" spans="8:24" x14ac:dyDescent="0.25">
      <c r="H873" s="1"/>
      <c r="I873" s="1"/>
      <c r="J873" s="1"/>
      <c r="K873" s="1"/>
      <c r="L873" s="1"/>
      <c r="M873" s="1"/>
      <c r="N873" s="1"/>
      <c r="O873" s="1"/>
      <c r="P873" s="1"/>
      <c r="Q873" s="1"/>
      <c r="S873" s="1"/>
      <c r="U873" s="1"/>
      <c r="V873" s="1"/>
      <c r="X873" s="1"/>
    </row>
    <row r="874" spans="8:24" x14ac:dyDescent="0.25">
      <c r="H874" s="1"/>
      <c r="I874" s="1"/>
      <c r="J874" s="1"/>
      <c r="K874" s="1"/>
      <c r="L874" s="1"/>
      <c r="M874" s="1"/>
      <c r="N874" s="1"/>
      <c r="O874" s="1"/>
      <c r="P874" s="1"/>
      <c r="Q874" s="1"/>
      <c r="S874" s="1"/>
      <c r="U874" s="1"/>
      <c r="V874" s="1"/>
    </row>
    <row r="876" spans="8:24" x14ac:dyDescent="0.25">
      <c r="X876" s="1"/>
    </row>
    <row r="877" spans="8:24" x14ac:dyDescent="0.25">
      <c r="H877" s="1"/>
      <c r="I877" s="1"/>
      <c r="J877" s="1"/>
      <c r="K877" s="1"/>
      <c r="L877" s="1"/>
      <c r="M877" s="1"/>
      <c r="N877" s="1"/>
      <c r="O877" s="1"/>
      <c r="P877" s="1"/>
      <c r="Q877" s="1"/>
      <c r="S877" s="1"/>
      <c r="U877" s="1"/>
      <c r="V877" s="1"/>
    </row>
    <row r="881" spans="8:24" x14ac:dyDescent="0.25">
      <c r="X881" s="1"/>
    </row>
    <row r="882" spans="8:24" x14ac:dyDescent="0.25">
      <c r="H882" s="1"/>
      <c r="I882" s="1"/>
      <c r="J882" s="1"/>
      <c r="K882" s="1"/>
      <c r="L882" s="1"/>
      <c r="M882" s="1"/>
      <c r="N882" s="1"/>
      <c r="O882" s="1"/>
      <c r="P882" s="1"/>
      <c r="Q882" s="1"/>
      <c r="S882" s="1"/>
      <c r="U882" s="1"/>
      <c r="V882" s="1"/>
    </row>
    <row r="884" spans="8:24" x14ac:dyDescent="0.25">
      <c r="X884" s="1"/>
    </row>
    <row r="885" spans="8:24" x14ac:dyDescent="0.25">
      <c r="H885" s="1"/>
      <c r="I885" s="1"/>
      <c r="J885" s="1"/>
      <c r="K885" s="1"/>
      <c r="L885" s="1"/>
      <c r="M885" s="1"/>
      <c r="N885" s="1"/>
      <c r="O885" s="1"/>
      <c r="P885" s="1"/>
      <c r="Q885" s="1"/>
      <c r="S885" s="1"/>
      <c r="U885" s="1"/>
      <c r="V885" s="1"/>
      <c r="X885" s="1"/>
    </row>
    <row r="886" spans="8:24" x14ac:dyDescent="0.25">
      <c r="H886" s="1"/>
      <c r="I886" s="1"/>
      <c r="J886" s="1"/>
      <c r="K886" s="1"/>
      <c r="L886" s="1"/>
      <c r="M886" s="1"/>
      <c r="N886" s="1"/>
      <c r="O886" s="1"/>
      <c r="P886" s="1"/>
      <c r="Q886" s="1"/>
      <c r="S886" s="1"/>
      <c r="U886" s="1"/>
      <c r="V886" s="1"/>
      <c r="X886" s="1"/>
    </row>
    <row r="887" spans="8:24" x14ac:dyDescent="0.25">
      <c r="H887" s="1"/>
      <c r="I887" s="1"/>
      <c r="J887" s="1"/>
      <c r="K887" s="1"/>
      <c r="L887" s="1"/>
      <c r="M887" s="1"/>
      <c r="N887" s="1"/>
      <c r="O887" s="1"/>
      <c r="P887" s="1"/>
      <c r="Q887" s="1"/>
      <c r="S887" s="1"/>
      <c r="U887" s="1"/>
      <c r="V887" s="1"/>
      <c r="X887" s="1"/>
    </row>
    <row r="888" spans="8:24" x14ac:dyDescent="0.25">
      <c r="H888" s="1"/>
      <c r="I888" s="1"/>
      <c r="J888" s="1"/>
      <c r="K888" s="1"/>
      <c r="L888" s="1"/>
      <c r="M888" s="1"/>
      <c r="N888" s="1"/>
      <c r="O888" s="1"/>
      <c r="P888" s="1"/>
      <c r="Q888" s="1"/>
      <c r="S888" s="1"/>
      <c r="U888" s="1"/>
      <c r="V888" s="1"/>
    </row>
    <row r="890" spans="8:24" x14ac:dyDescent="0.25">
      <c r="X890" s="1"/>
    </row>
    <row r="891" spans="8:24" x14ac:dyDescent="0.25">
      <c r="H891" s="1"/>
      <c r="I891" s="1"/>
      <c r="J891" s="1"/>
      <c r="K891" s="1"/>
      <c r="L891" s="1"/>
      <c r="M891" s="1"/>
      <c r="N891" s="1"/>
      <c r="O891" s="1"/>
      <c r="P891" s="1"/>
      <c r="Q891" s="1"/>
      <c r="S891" s="1"/>
      <c r="U891" s="1"/>
      <c r="V891" s="1"/>
      <c r="X891" s="1"/>
    </row>
    <row r="892" spans="8:24" x14ac:dyDescent="0.25">
      <c r="H892" s="1"/>
      <c r="I892" s="1"/>
      <c r="J892" s="1"/>
      <c r="K892" s="1"/>
      <c r="L892" s="1"/>
      <c r="M892" s="1"/>
      <c r="N892" s="1"/>
      <c r="O892" s="1"/>
      <c r="P892" s="1"/>
      <c r="Q892" s="1"/>
      <c r="S892" s="1"/>
      <c r="U892" s="1"/>
      <c r="V892" s="1"/>
      <c r="X892" s="1"/>
    </row>
    <row r="893" spans="8:24" x14ac:dyDescent="0.25">
      <c r="H893" s="1"/>
      <c r="I893" s="1"/>
      <c r="J893" s="1"/>
      <c r="K893" s="1"/>
      <c r="L893" s="1"/>
      <c r="M893" s="1"/>
      <c r="N893" s="1"/>
      <c r="O893" s="1"/>
      <c r="P893" s="1"/>
      <c r="Q893" s="1"/>
      <c r="S893" s="1"/>
      <c r="U893" s="1"/>
      <c r="V893" s="1"/>
      <c r="X893" s="1"/>
    </row>
    <row r="894" spans="8:24" x14ac:dyDescent="0.25">
      <c r="H894" s="1"/>
      <c r="I894" s="1"/>
      <c r="J894" s="1"/>
      <c r="K894" s="1"/>
      <c r="L894" s="1"/>
      <c r="M894" s="1"/>
      <c r="N894" s="1"/>
      <c r="O894" s="1"/>
      <c r="P894" s="1"/>
      <c r="Q894" s="1"/>
      <c r="S894" s="1"/>
      <c r="U894" s="1"/>
      <c r="V894" s="1"/>
      <c r="X894" s="1"/>
    </row>
    <row r="895" spans="8:24" x14ac:dyDescent="0.25">
      <c r="H895" s="1"/>
      <c r="I895" s="1"/>
      <c r="J895" s="1"/>
      <c r="K895" s="1"/>
      <c r="L895" s="1"/>
      <c r="M895" s="1"/>
      <c r="N895" s="1"/>
      <c r="O895" s="1"/>
      <c r="P895" s="1"/>
      <c r="Q895" s="1"/>
      <c r="S895" s="1"/>
      <c r="U895" s="1"/>
      <c r="V895" s="1"/>
    </row>
    <row r="897" spans="8:24" x14ac:dyDescent="0.25">
      <c r="X897" s="1"/>
    </row>
    <row r="898" spans="8:24" x14ac:dyDescent="0.25">
      <c r="H898" s="1"/>
      <c r="I898" s="1"/>
      <c r="J898" s="1"/>
      <c r="K898" s="1"/>
      <c r="L898" s="1"/>
      <c r="M898" s="1"/>
      <c r="N898" s="1"/>
      <c r="O898" s="1"/>
      <c r="P898" s="1"/>
      <c r="Q898" s="1"/>
      <c r="S898" s="1"/>
      <c r="U898" s="1"/>
      <c r="V898" s="1"/>
      <c r="X898" s="1"/>
    </row>
    <row r="899" spans="8:24" x14ac:dyDescent="0.25">
      <c r="H899" s="1"/>
      <c r="I899" s="1"/>
      <c r="J899" s="1"/>
      <c r="K899" s="1"/>
      <c r="L899" s="1"/>
      <c r="M899" s="1"/>
      <c r="N899" s="1"/>
      <c r="O899" s="1"/>
      <c r="P899" s="1"/>
      <c r="Q899" s="1"/>
      <c r="S899" s="1"/>
      <c r="U899" s="1"/>
      <c r="V899" s="1"/>
      <c r="X899" s="1"/>
    </row>
    <row r="900" spans="8:24" x14ac:dyDescent="0.25">
      <c r="H900" s="1"/>
      <c r="I900" s="1"/>
      <c r="J900" s="1"/>
      <c r="K900" s="1"/>
      <c r="L900" s="1"/>
      <c r="M900" s="1"/>
      <c r="N900" s="1"/>
      <c r="O900" s="1"/>
      <c r="P900" s="1"/>
      <c r="Q900" s="1"/>
      <c r="S900" s="1"/>
      <c r="U900" s="1"/>
      <c r="V900" s="1"/>
      <c r="X900" s="1"/>
    </row>
    <row r="901" spans="8:24" x14ac:dyDescent="0.25">
      <c r="H901" s="1"/>
      <c r="I901" s="1"/>
      <c r="J901" s="1"/>
      <c r="K901" s="1"/>
      <c r="L901" s="1"/>
      <c r="M901" s="1"/>
      <c r="N901" s="1"/>
      <c r="O901" s="1"/>
      <c r="P901" s="1"/>
      <c r="Q901" s="1"/>
      <c r="S901" s="1"/>
      <c r="U901" s="1"/>
      <c r="V901" s="1"/>
    </row>
    <row r="903" spans="8:24" x14ac:dyDescent="0.25">
      <c r="X903" s="1"/>
    </row>
    <row r="904" spans="8:24" x14ac:dyDescent="0.25">
      <c r="H904" s="1"/>
      <c r="I904" s="1"/>
      <c r="J904" s="1"/>
      <c r="K904" s="1"/>
      <c r="L904" s="1"/>
      <c r="M904" s="1"/>
      <c r="N904" s="1"/>
      <c r="O904" s="1"/>
      <c r="P904" s="1"/>
      <c r="Q904" s="1"/>
      <c r="S904" s="1"/>
      <c r="U904" s="1"/>
      <c r="V904" s="1"/>
      <c r="X904" s="1"/>
    </row>
    <row r="905" spans="8:24" x14ac:dyDescent="0.25">
      <c r="H905" s="1"/>
      <c r="I905" s="1"/>
      <c r="J905" s="1"/>
      <c r="K905" s="1"/>
      <c r="L905" s="1"/>
      <c r="M905" s="1"/>
      <c r="N905" s="1"/>
      <c r="O905" s="1"/>
      <c r="P905" s="1"/>
      <c r="Q905" s="1"/>
      <c r="S905" s="1"/>
      <c r="U905" s="1"/>
      <c r="V905" s="1"/>
      <c r="X905" s="1"/>
    </row>
    <row r="906" spans="8:24" x14ac:dyDescent="0.25">
      <c r="H906" s="1"/>
      <c r="I906" s="1"/>
      <c r="J906" s="1"/>
      <c r="K906" s="1"/>
      <c r="L906" s="1"/>
      <c r="M906" s="1"/>
      <c r="N906" s="1"/>
      <c r="O906" s="1"/>
      <c r="P906" s="1"/>
      <c r="Q906" s="1"/>
      <c r="S906" s="1"/>
      <c r="U906" s="1"/>
      <c r="V906" s="1"/>
      <c r="X906" s="1"/>
    </row>
    <row r="907" spans="8:24" x14ac:dyDescent="0.25">
      <c r="H907" s="1"/>
      <c r="I907" s="1"/>
      <c r="J907" s="1"/>
      <c r="K907" s="1"/>
      <c r="L907" s="1"/>
      <c r="M907" s="1"/>
      <c r="N907" s="1"/>
      <c r="O907" s="1"/>
      <c r="P907" s="1"/>
      <c r="Q907" s="1"/>
      <c r="S907" s="1"/>
      <c r="U907" s="1"/>
      <c r="V907" s="1"/>
      <c r="X907" s="1"/>
    </row>
    <row r="908" spans="8:24" x14ac:dyDescent="0.25">
      <c r="H908" s="1"/>
      <c r="I908" s="1"/>
      <c r="J908" s="1"/>
      <c r="K908" s="1"/>
      <c r="L908" s="1"/>
      <c r="M908" s="1"/>
      <c r="N908" s="1"/>
      <c r="O908" s="1"/>
      <c r="P908" s="1"/>
      <c r="Q908" s="1"/>
      <c r="S908" s="1"/>
      <c r="U908" s="1"/>
      <c r="V908" s="1"/>
    </row>
    <row r="912" spans="8:24" x14ac:dyDescent="0.25">
      <c r="X912" s="1"/>
    </row>
    <row r="913" spans="8:24" x14ac:dyDescent="0.25">
      <c r="H913" s="1"/>
      <c r="I913" s="1"/>
      <c r="J913" s="1"/>
      <c r="K913" s="1"/>
      <c r="L913" s="1"/>
      <c r="M913" s="1"/>
      <c r="N913" s="1"/>
      <c r="O913" s="1"/>
      <c r="P913" s="1"/>
      <c r="Q913" s="1"/>
      <c r="S913" s="1"/>
      <c r="U913" s="1"/>
      <c r="V913" s="1"/>
      <c r="X913" s="1"/>
    </row>
    <row r="914" spans="8:24" x14ac:dyDescent="0.25">
      <c r="H914" s="1"/>
      <c r="I914" s="1"/>
      <c r="J914" s="1"/>
      <c r="K914" s="1"/>
      <c r="L914" s="1"/>
      <c r="M914" s="1"/>
      <c r="N914" s="1"/>
      <c r="O914" s="1"/>
      <c r="P914" s="1"/>
      <c r="Q914" s="1"/>
      <c r="S914" s="1"/>
      <c r="U914" s="1"/>
      <c r="V914" s="1"/>
      <c r="X914" s="1"/>
    </row>
    <row r="915" spans="8:24" x14ac:dyDescent="0.25">
      <c r="H915" s="1"/>
      <c r="I915" s="1"/>
      <c r="J915" s="1"/>
      <c r="K915" s="1"/>
      <c r="L915" s="1"/>
      <c r="M915" s="1"/>
      <c r="N915" s="1"/>
      <c r="O915" s="1"/>
      <c r="P915" s="1"/>
      <c r="Q915" s="1"/>
      <c r="S915" s="1"/>
      <c r="U915" s="1"/>
      <c r="V915" s="1"/>
      <c r="X915" s="1"/>
    </row>
    <row r="916" spans="8:24" x14ac:dyDescent="0.25">
      <c r="H916" s="1"/>
      <c r="I916" s="1"/>
      <c r="J916" s="1"/>
      <c r="K916" s="1"/>
      <c r="L916" s="1"/>
      <c r="M916" s="1"/>
      <c r="N916" s="1"/>
      <c r="O916" s="1"/>
      <c r="P916" s="1"/>
      <c r="Q916" s="1"/>
      <c r="S916" s="1"/>
      <c r="U916" s="1"/>
      <c r="V916" s="1"/>
      <c r="X916" s="1"/>
    </row>
    <row r="917" spans="8:24" x14ac:dyDescent="0.25">
      <c r="H917" s="1"/>
      <c r="I917" s="1"/>
      <c r="J917" s="1"/>
      <c r="K917" s="1"/>
      <c r="L917" s="1"/>
      <c r="M917" s="1"/>
      <c r="N917" s="1"/>
      <c r="O917" s="1"/>
      <c r="P917" s="1"/>
      <c r="Q917" s="1"/>
      <c r="S917" s="1"/>
      <c r="U917" s="1"/>
      <c r="V917" s="1"/>
    </row>
    <row r="921" spans="8:24" x14ac:dyDescent="0.25">
      <c r="X921" s="1"/>
    </row>
    <row r="922" spans="8:24" x14ac:dyDescent="0.25">
      <c r="H922" s="1"/>
      <c r="I922" s="1"/>
      <c r="J922" s="1"/>
      <c r="K922" s="1"/>
      <c r="L922" s="1"/>
      <c r="M922" s="1"/>
      <c r="N922" s="1"/>
      <c r="O922" s="1"/>
      <c r="P922" s="1"/>
      <c r="Q922" s="1"/>
      <c r="S922" s="1"/>
      <c r="U922" s="1"/>
      <c r="V922" s="1"/>
      <c r="X922" s="1"/>
    </row>
    <row r="923" spans="8:24" x14ac:dyDescent="0.25">
      <c r="H923" s="1"/>
      <c r="I923" s="1"/>
      <c r="J923" s="1"/>
      <c r="K923" s="1"/>
      <c r="L923" s="1"/>
      <c r="M923" s="1"/>
      <c r="N923" s="1"/>
      <c r="O923" s="1"/>
      <c r="P923" s="1"/>
      <c r="Q923" s="1"/>
      <c r="S923" s="1"/>
      <c r="U923" s="1"/>
      <c r="V923" s="1"/>
      <c r="X923" s="1"/>
    </row>
    <row r="924" spans="8:24" x14ac:dyDescent="0.25">
      <c r="H924" s="1"/>
      <c r="I924" s="1"/>
      <c r="J924" s="1"/>
      <c r="K924" s="1"/>
      <c r="L924" s="1"/>
      <c r="M924" s="1"/>
      <c r="N924" s="1"/>
      <c r="O924" s="1"/>
      <c r="P924" s="1"/>
      <c r="Q924" s="1"/>
      <c r="S924" s="1"/>
      <c r="U924" s="1"/>
      <c r="V924" s="1"/>
      <c r="X924" s="1"/>
    </row>
    <row r="925" spans="8:24" x14ac:dyDescent="0.25">
      <c r="H925" s="1"/>
      <c r="I925" s="1"/>
      <c r="J925" s="1"/>
      <c r="K925" s="1"/>
      <c r="L925" s="1"/>
      <c r="M925" s="1"/>
      <c r="N925" s="1"/>
      <c r="O925" s="1"/>
      <c r="P925" s="1"/>
      <c r="Q925" s="1"/>
      <c r="S925" s="1"/>
      <c r="U925" s="1"/>
      <c r="V925" s="1"/>
    </row>
    <row r="929" spans="8:24" x14ac:dyDescent="0.25">
      <c r="X929" s="1"/>
    </row>
    <row r="930" spans="8:24" x14ac:dyDescent="0.25">
      <c r="H930" s="1"/>
      <c r="I930" s="1"/>
      <c r="J930" s="1"/>
      <c r="K930" s="1"/>
      <c r="L930" s="1"/>
      <c r="M930" s="1"/>
      <c r="N930" s="1"/>
      <c r="O930" s="1"/>
      <c r="P930" s="1"/>
      <c r="Q930" s="1"/>
      <c r="S930" s="1"/>
      <c r="U930" s="1"/>
      <c r="V930" s="1"/>
      <c r="X930" s="1"/>
    </row>
    <row r="931" spans="8:24" x14ac:dyDescent="0.25">
      <c r="H931" s="1"/>
      <c r="I931" s="1"/>
      <c r="J931" s="1"/>
      <c r="K931" s="1"/>
      <c r="L931" s="1"/>
      <c r="M931" s="1"/>
      <c r="N931" s="1"/>
      <c r="O931" s="1"/>
      <c r="P931" s="1"/>
      <c r="Q931" s="1"/>
      <c r="S931" s="1"/>
      <c r="U931" s="1"/>
      <c r="V931" s="1"/>
      <c r="X931" s="1"/>
    </row>
    <row r="932" spans="8:24" x14ac:dyDescent="0.25">
      <c r="H932" s="1"/>
      <c r="I932" s="1"/>
      <c r="J932" s="1"/>
      <c r="K932" s="1"/>
      <c r="L932" s="1"/>
      <c r="M932" s="1"/>
      <c r="N932" s="1"/>
      <c r="O932" s="1"/>
      <c r="P932" s="1"/>
      <c r="Q932" s="1"/>
      <c r="S932" s="1"/>
      <c r="U932" s="1"/>
      <c r="V932" s="1"/>
      <c r="X932" s="1"/>
    </row>
    <row r="933" spans="8:24" x14ac:dyDescent="0.25">
      <c r="H933" s="1"/>
      <c r="I933" s="1"/>
      <c r="J933" s="1"/>
      <c r="K933" s="1"/>
      <c r="L933" s="1"/>
      <c r="M933" s="1"/>
      <c r="N933" s="1"/>
      <c r="O933" s="1"/>
      <c r="P933" s="1"/>
      <c r="Q933" s="1"/>
      <c r="S933" s="1"/>
      <c r="U933" s="1"/>
      <c r="V933" s="1"/>
    </row>
    <row r="937" spans="8:24" x14ac:dyDescent="0.25">
      <c r="X937" s="1"/>
    </row>
    <row r="938" spans="8:24" x14ac:dyDescent="0.25">
      <c r="H938" s="1"/>
      <c r="I938" s="1"/>
      <c r="J938" s="1"/>
      <c r="K938" s="1"/>
      <c r="L938" s="1"/>
      <c r="M938" s="1"/>
      <c r="N938" s="1"/>
      <c r="O938" s="1"/>
      <c r="P938" s="1"/>
      <c r="Q938" s="1"/>
      <c r="S938" s="1"/>
      <c r="U938" s="1"/>
      <c r="V938" s="1"/>
      <c r="X938" s="1"/>
    </row>
    <row r="939" spans="8:24" x14ac:dyDescent="0.25">
      <c r="H939" s="1"/>
      <c r="I939" s="1"/>
      <c r="J939" s="1"/>
      <c r="K939" s="1"/>
      <c r="L939" s="1"/>
      <c r="M939" s="1"/>
      <c r="N939" s="1"/>
      <c r="O939" s="1"/>
      <c r="P939" s="1"/>
      <c r="Q939" s="1"/>
      <c r="S939" s="1"/>
      <c r="U939" s="1"/>
      <c r="V939" s="1"/>
      <c r="X939" s="1"/>
    </row>
    <row r="940" spans="8:24" x14ac:dyDescent="0.25">
      <c r="H940" s="1"/>
      <c r="I940" s="1"/>
      <c r="J940" s="1"/>
      <c r="K940" s="1"/>
      <c r="L940" s="1"/>
      <c r="M940" s="1"/>
      <c r="N940" s="1"/>
      <c r="O940" s="1"/>
      <c r="P940" s="1"/>
      <c r="Q940" s="1"/>
      <c r="S940" s="1"/>
      <c r="U940" s="1"/>
      <c r="V940" s="1"/>
      <c r="X940" s="1"/>
    </row>
    <row r="941" spans="8:24" x14ac:dyDescent="0.25">
      <c r="H941" s="1"/>
      <c r="I941" s="1"/>
      <c r="J941" s="1"/>
      <c r="K941" s="1"/>
      <c r="L941" s="1"/>
      <c r="M941" s="1"/>
      <c r="N941" s="1"/>
      <c r="O941" s="1"/>
      <c r="P941" s="1"/>
      <c r="Q941" s="1"/>
      <c r="S941" s="1"/>
      <c r="U941" s="1"/>
      <c r="V941" s="1"/>
    </row>
    <row r="945" spans="8:24" x14ac:dyDescent="0.25">
      <c r="X945" s="1"/>
    </row>
    <row r="946" spans="8:24" x14ac:dyDescent="0.25">
      <c r="H946" s="1"/>
      <c r="I946" s="1"/>
      <c r="J946" s="1"/>
      <c r="K946" s="1"/>
      <c r="L946" s="1"/>
      <c r="M946" s="1"/>
      <c r="N946" s="1"/>
      <c r="O946" s="1"/>
      <c r="P946" s="1"/>
      <c r="Q946" s="1"/>
      <c r="S946" s="1"/>
      <c r="U946" s="1"/>
      <c r="V946" s="1"/>
      <c r="X946" s="1"/>
    </row>
    <row r="947" spans="8:24" x14ac:dyDescent="0.25">
      <c r="H947" s="1"/>
      <c r="I947" s="1"/>
      <c r="J947" s="1"/>
      <c r="K947" s="1"/>
      <c r="L947" s="1"/>
      <c r="M947" s="1"/>
      <c r="N947" s="1"/>
      <c r="O947" s="1"/>
      <c r="P947" s="1"/>
      <c r="Q947" s="1"/>
      <c r="S947" s="1"/>
      <c r="U947" s="1"/>
      <c r="V947" s="1"/>
      <c r="X947" s="1"/>
    </row>
    <row r="948" spans="8:24" x14ac:dyDescent="0.25">
      <c r="H948" s="1"/>
      <c r="I948" s="1"/>
      <c r="J948" s="1"/>
      <c r="K948" s="1"/>
      <c r="L948" s="1"/>
      <c r="M948" s="1"/>
      <c r="N948" s="1"/>
      <c r="O948" s="1"/>
      <c r="P948" s="1"/>
      <c r="Q948" s="1"/>
      <c r="S948" s="1"/>
      <c r="U948" s="1"/>
      <c r="V948" s="1"/>
      <c r="X948" s="1"/>
    </row>
    <row r="949" spans="8:24" x14ac:dyDescent="0.25">
      <c r="H949" s="1"/>
      <c r="I949" s="1"/>
      <c r="J949" s="1"/>
      <c r="K949" s="1"/>
      <c r="L949" s="1"/>
      <c r="M949" s="1"/>
      <c r="N949" s="1"/>
      <c r="O949" s="1"/>
      <c r="P949" s="1"/>
      <c r="Q949" s="1"/>
      <c r="S949" s="1"/>
      <c r="U949" s="1"/>
      <c r="V949" s="1"/>
    </row>
    <row r="953" spans="8:24" x14ac:dyDescent="0.25">
      <c r="X953" s="1"/>
    </row>
    <row r="954" spans="8:24" x14ac:dyDescent="0.25">
      <c r="H954" s="1"/>
      <c r="I954" s="1"/>
      <c r="J954" s="1"/>
      <c r="K954" s="1"/>
      <c r="L954" s="1"/>
      <c r="M954" s="1"/>
      <c r="N954" s="1"/>
      <c r="O954" s="1"/>
      <c r="P954" s="1"/>
      <c r="Q954" s="1"/>
      <c r="S954" s="1"/>
      <c r="U954" s="1"/>
      <c r="V954" s="1"/>
      <c r="X954" s="1"/>
    </row>
    <row r="955" spans="8:24" x14ac:dyDescent="0.25">
      <c r="H955" s="1"/>
      <c r="I955" s="1"/>
      <c r="J955" s="1"/>
      <c r="K955" s="1"/>
      <c r="L955" s="1"/>
      <c r="M955" s="1"/>
      <c r="N955" s="1"/>
      <c r="O955" s="1"/>
      <c r="P955" s="1"/>
      <c r="Q955" s="1"/>
      <c r="S955" s="1"/>
      <c r="U955" s="1"/>
      <c r="V955" s="1"/>
      <c r="X955" s="1"/>
    </row>
    <row r="956" spans="8:24" x14ac:dyDescent="0.25">
      <c r="H956" s="1"/>
      <c r="I956" s="1"/>
      <c r="J956" s="1"/>
      <c r="K956" s="1"/>
      <c r="L956" s="1"/>
      <c r="M956" s="1"/>
      <c r="N956" s="1"/>
      <c r="O956" s="1"/>
      <c r="P956" s="1"/>
      <c r="Q956" s="1"/>
      <c r="S956" s="1"/>
      <c r="U956" s="1"/>
      <c r="V956" s="1"/>
      <c r="X956" s="1"/>
    </row>
    <row r="957" spans="8:24" x14ac:dyDescent="0.25">
      <c r="H957" s="1"/>
      <c r="I957" s="1"/>
      <c r="J957" s="1"/>
      <c r="K957" s="1"/>
      <c r="L957" s="1"/>
      <c r="M957" s="1"/>
      <c r="N957" s="1"/>
      <c r="O957" s="1"/>
      <c r="P957" s="1"/>
      <c r="Q957" s="1"/>
      <c r="S957" s="1"/>
      <c r="U957" s="1"/>
      <c r="V957" s="1"/>
    </row>
    <row r="961" spans="8:24" x14ac:dyDescent="0.25">
      <c r="X961" s="1"/>
    </row>
    <row r="962" spans="8:24" x14ac:dyDescent="0.25">
      <c r="H962" s="1"/>
      <c r="I962" s="1"/>
      <c r="J962" s="1"/>
      <c r="K962" s="1"/>
      <c r="L962" s="1"/>
      <c r="M962" s="1"/>
      <c r="N962" s="1"/>
      <c r="O962" s="1"/>
      <c r="P962" s="1"/>
      <c r="Q962" s="1"/>
      <c r="S962" s="1"/>
      <c r="U962" s="1"/>
      <c r="V962" s="1"/>
      <c r="X962" s="1"/>
    </row>
    <row r="963" spans="8:24" x14ac:dyDescent="0.25">
      <c r="H963" s="1"/>
      <c r="I963" s="1"/>
      <c r="J963" s="1"/>
      <c r="K963" s="1"/>
      <c r="L963" s="1"/>
      <c r="M963" s="1"/>
      <c r="N963" s="1"/>
      <c r="O963" s="1"/>
      <c r="P963" s="1"/>
      <c r="Q963" s="1"/>
      <c r="S963" s="1"/>
      <c r="U963" s="1"/>
      <c r="V963" s="1"/>
      <c r="X963" s="1"/>
    </row>
    <row r="964" spans="8:24" x14ac:dyDescent="0.25">
      <c r="H964" s="1"/>
      <c r="I964" s="1"/>
      <c r="J964" s="1"/>
      <c r="K964" s="1"/>
      <c r="L964" s="1"/>
      <c r="M964" s="1"/>
      <c r="N964" s="1"/>
      <c r="O964" s="1"/>
      <c r="P964" s="1"/>
      <c r="Q964" s="1"/>
      <c r="S964" s="1"/>
      <c r="U964" s="1"/>
      <c r="V964" s="1"/>
      <c r="X964" s="1"/>
    </row>
    <row r="965" spans="8:24" x14ac:dyDescent="0.25">
      <c r="H965" s="1"/>
      <c r="I965" s="1"/>
      <c r="J965" s="1"/>
      <c r="K965" s="1"/>
      <c r="L965" s="1"/>
      <c r="M965" s="1"/>
      <c r="N965" s="1"/>
      <c r="O965" s="1"/>
      <c r="P965" s="1"/>
      <c r="Q965" s="1"/>
      <c r="S965" s="1"/>
      <c r="U965" s="1"/>
      <c r="V965" s="1"/>
    </row>
    <row r="969" spans="8:24" x14ac:dyDescent="0.25">
      <c r="X969" s="1"/>
    </row>
    <row r="970" spans="8:24" x14ac:dyDescent="0.25">
      <c r="H970" s="1"/>
      <c r="I970" s="1"/>
      <c r="J970" s="1"/>
      <c r="K970" s="1"/>
      <c r="L970" s="1"/>
      <c r="M970" s="1"/>
      <c r="N970" s="1"/>
      <c r="O970" s="1"/>
      <c r="P970" s="1"/>
      <c r="Q970" s="1"/>
      <c r="S970" s="1"/>
      <c r="U970" s="1"/>
      <c r="V970" s="1"/>
      <c r="X970" s="1"/>
    </row>
    <row r="971" spans="8:24" x14ac:dyDescent="0.25">
      <c r="H971" s="1"/>
      <c r="I971" s="1"/>
      <c r="J971" s="1"/>
      <c r="K971" s="1"/>
      <c r="L971" s="1"/>
      <c r="M971" s="1"/>
      <c r="N971" s="1"/>
      <c r="O971" s="1"/>
      <c r="P971" s="1"/>
      <c r="Q971" s="1"/>
      <c r="S971" s="1"/>
      <c r="U971" s="1"/>
      <c r="V971" s="1"/>
      <c r="X971" s="1"/>
    </row>
    <row r="972" spans="8:24" x14ac:dyDescent="0.25">
      <c r="H972" s="1"/>
      <c r="I972" s="1"/>
      <c r="J972" s="1"/>
      <c r="K972" s="1"/>
      <c r="L972" s="1"/>
      <c r="M972" s="1"/>
      <c r="N972" s="1"/>
      <c r="O972" s="1"/>
      <c r="P972" s="1"/>
      <c r="Q972" s="1"/>
      <c r="S972" s="1"/>
      <c r="U972" s="1"/>
      <c r="V972" s="1"/>
      <c r="X972" s="1"/>
    </row>
    <row r="973" spans="8:24" x14ac:dyDescent="0.25">
      <c r="H973" s="1"/>
      <c r="I973" s="1"/>
      <c r="J973" s="1"/>
      <c r="K973" s="1"/>
      <c r="L973" s="1"/>
      <c r="M973" s="1"/>
      <c r="N973" s="1"/>
      <c r="O973" s="1"/>
      <c r="P973" s="1"/>
      <c r="Q973" s="1"/>
      <c r="S973" s="1"/>
      <c r="U973" s="1"/>
      <c r="V973" s="1"/>
    </row>
    <row r="977" spans="8:24" x14ac:dyDescent="0.25">
      <c r="X977" s="1"/>
    </row>
    <row r="978" spans="8:24" x14ac:dyDescent="0.25">
      <c r="H978" s="1"/>
      <c r="I978" s="1"/>
      <c r="J978" s="1"/>
      <c r="K978" s="1"/>
      <c r="L978" s="1"/>
      <c r="M978" s="1"/>
      <c r="N978" s="1"/>
      <c r="O978" s="1"/>
      <c r="P978" s="1"/>
      <c r="Q978" s="1"/>
      <c r="S978" s="1"/>
      <c r="U978" s="1"/>
      <c r="V978" s="1"/>
      <c r="X978" s="1"/>
    </row>
    <row r="979" spans="8:24" x14ac:dyDescent="0.25">
      <c r="H979" s="1"/>
      <c r="I979" s="1"/>
      <c r="J979" s="1"/>
      <c r="K979" s="1"/>
      <c r="L979" s="1"/>
      <c r="M979" s="1"/>
      <c r="N979" s="1"/>
      <c r="O979" s="1"/>
      <c r="P979" s="1"/>
      <c r="Q979" s="1"/>
      <c r="S979" s="1"/>
      <c r="U979" s="1"/>
      <c r="V979" s="1"/>
      <c r="X979" s="1"/>
    </row>
    <row r="980" spans="8:24" x14ac:dyDescent="0.25">
      <c r="H980" s="1"/>
      <c r="I980" s="1"/>
      <c r="J980" s="1"/>
      <c r="K980" s="1"/>
      <c r="L980" s="1"/>
      <c r="M980" s="1"/>
      <c r="N980" s="1"/>
      <c r="O980" s="1"/>
      <c r="P980" s="1"/>
      <c r="Q980" s="1"/>
      <c r="S980" s="1"/>
      <c r="U980" s="1"/>
      <c r="V980" s="1"/>
      <c r="X980" s="1"/>
    </row>
    <row r="981" spans="8:24" x14ac:dyDescent="0.25">
      <c r="H981" s="1"/>
      <c r="I981" s="1"/>
      <c r="J981" s="1"/>
      <c r="K981" s="1"/>
      <c r="L981" s="1"/>
      <c r="M981" s="1"/>
      <c r="N981" s="1"/>
      <c r="O981" s="1"/>
      <c r="P981" s="1"/>
      <c r="Q981" s="1"/>
      <c r="S981" s="1"/>
      <c r="U981" s="1"/>
      <c r="V981" s="1"/>
    </row>
    <row r="985" spans="8:24" x14ac:dyDescent="0.25">
      <c r="X985" s="1"/>
    </row>
    <row r="986" spans="8:24" x14ac:dyDescent="0.25">
      <c r="H986" s="1"/>
      <c r="I986" s="1"/>
      <c r="J986" s="1"/>
      <c r="K986" s="1"/>
      <c r="L986" s="1"/>
      <c r="M986" s="1"/>
      <c r="N986" s="1"/>
      <c r="O986" s="1"/>
      <c r="P986" s="1"/>
      <c r="Q986" s="1"/>
      <c r="S986" s="1"/>
      <c r="U986" s="1"/>
      <c r="V986" s="1"/>
      <c r="X986" s="1"/>
    </row>
    <row r="987" spans="8:24" x14ac:dyDescent="0.25">
      <c r="H987" s="1"/>
      <c r="I987" s="1"/>
      <c r="J987" s="1"/>
      <c r="K987" s="1"/>
      <c r="L987" s="1"/>
      <c r="M987" s="1"/>
      <c r="N987" s="1"/>
      <c r="O987" s="1"/>
      <c r="P987" s="1"/>
      <c r="Q987" s="1"/>
      <c r="S987" s="1"/>
      <c r="U987" s="1"/>
      <c r="V987" s="1"/>
      <c r="X987" s="1"/>
    </row>
    <row r="988" spans="8:24" x14ac:dyDescent="0.25">
      <c r="H988" s="1"/>
      <c r="I988" s="1"/>
      <c r="J988" s="1"/>
      <c r="K988" s="1"/>
      <c r="L988" s="1"/>
      <c r="M988" s="1"/>
      <c r="N988" s="1"/>
      <c r="O988" s="1"/>
      <c r="P988" s="1"/>
      <c r="Q988" s="1"/>
      <c r="S988" s="1"/>
      <c r="U988" s="1"/>
      <c r="V988" s="1"/>
      <c r="X988" s="1"/>
    </row>
    <row r="989" spans="8:24" x14ac:dyDescent="0.25">
      <c r="H989" s="1"/>
      <c r="I989" s="1"/>
      <c r="J989" s="1"/>
      <c r="K989" s="1"/>
      <c r="L989" s="1"/>
      <c r="M989" s="1"/>
      <c r="N989" s="1"/>
      <c r="O989" s="1"/>
      <c r="P989" s="1"/>
      <c r="Q989" s="1"/>
      <c r="S989" s="1"/>
      <c r="U989" s="1"/>
      <c r="V989" s="1"/>
    </row>
    <row r="991" spans="8:24" x14ac:dyDescent="0.25">
      <c r="X991" s="1"/>
    </row>
    <row r="992" spans="8:24" x14ac:dyDescent="0.25">
      <c r="H992" s="1"/>
      <c r="I992" s="1"/>
      <c r="J992" s="1"/>
      <c r="K992" s="1"/>
      <c r="L992" s="1"/>
      <c r="M992" s="1"/>
      <c r="N992" s="1"/>
      <c r="O992" s="1"/>
      <c r="P992" s="1"/>
      <c r="Q992" s="1"/>
      <c r="S992" s="1"/>
      <c r="U992" s="1"/>
      <c r="V992" s="1"/>
      <c r="X992" s="1"/>
    </row>
    <row r="993" spans="8:24" x14ac:dyDescent="0.25">
      <c r="H993" s="1"/>
      <c r="I993" s="1"/>
      <c r="J993" s="1"/>
      <c r="K993" s="1"/>
      <c r="L993" s="1"/>
      <c r="M993" s="1"/>
      <c r="N993" s="1"/>
      <c r="O993" s="1"/>
      <c r="P993" s="1"/>
      <c r="Q993" s="1"/>
      <c r="S993" s="1"/>
      <c r="U993" s="1"/>
      <c r="V993" s="1"/>
      <c r="X993" s="1"/>
    </row>
    <row r="994" spans="8:24" x14ac:dyDescent="0.25">
      <c r="H994" s="1"/>
      <c r="I994" s="1"/>
      <c r="J994" s="1"/>
      <c r="K994" s="1"/>
      <c r="L994" s="1"/>
      <c r="M994" s="1"/>
      <c r="N994" s="1"/>
      <c r="O994" s="1"/>
      <c r="P994" s="1"/>
      <c r="Q994" s="1"/>
      <c r="S994" s="1"/>
      <c r="U994" s="1"/>
      <c r="V994" s="1"/>
    </row>
    <row r="1000" spans="8:24" x14ac:dyDescent="0.25">
      <c r="X1000" s="1"/>
    </row>
    <row r="1001" spans="8:24" x14ac:dyDescent="0.25"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S1001" s="1"/>
      <c r="U1001" s="1"/>
      <c r="V1001" s="1"/>
    </row>
    <row r="1003" spans="8:24" x14ac:dyDescent="0.25">
      <c r="X1003" s="1"/>
    </row>
    <row r="1004" spans="8:24" x14ac:dyDescent="0.25"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S1004" s="1"/>
      <c r="U1004" s="1"/>
      <c r="V1004" s="1"/>
    </row>
    <row r="1006" spans="8:24" x14ac:dyDescent="0.25">
      <c r="X1006" s="1"/>
    </row>
    <row r="1007" spans="8:24" x14ac:dyDescent="0.25"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S1007" s="1"/>
      <c r="U1007" s="1"/>
      <c r="V1007" s="1"/>
      <c r="X1007" s="1"/>
    </row>
    <row r="1008" spans="8:24" x14ac:dyDescent="0.25"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S1008" s="1"/>
      <c r="U1008" s="1"/>
      <c r="V1008" s="1"/>
      <c r="X1008" s="1"/>
    </row>
    <row r="1009" spans="8:24" x14ac:dyDescent="0.25"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S1009" s="1"/>
      <c r="U1009" s="1"/>
      <c r="V1009" s="1"/>
    </row>
    <row r="1011" spans="8:24" x14ac:dyDescent="0.25">
      <c r="X1011" s="1"/>
    </row>
    <row r="1012" spans="8:24" x14ac:dyDescent="0.25"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S1012" s="1"/>
      <c r="U1012" s="1"/>
      <c r="V1012" s="1"/>
    </row>
    <row r="1016" spans="8:24" x14ac:dyDescent="0.25">
      <c r="X1016" s="1"/>
    </row>
    <row r="1017" spans="8:24" x14ac:dyDescent="0.25"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S1017" s="1"/>
      <c r="U1017" s="1"/>
      <c r="V1017" s="1"/>
      <c r="X1017" s="1"/>
    </row>
    <row r="1018" spans="8:24" x14ac:dyDescent="0.25"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S1018" s="1"/>
      <c r="U1018" s="1"/>
      <c r="V1018" s="1"/>
      <c r="X1018" s="1"/>
    </row>
    <row r="1019" spans="8:24" x14ac:dyDescent="0.25"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S1019" s="1"/>
      <c r="U1019" s="1"/>
      <c r="V1019" s="1"/>
    </row>
    <row r="1021" spans="8:24" x14ac:dyDescent="0.25">
      <c r="X1021" s="1"/>
    </row>
    <row r="1022" spans="8:24" x14ac:dyDescent="0.25"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S1022" s="1"/>
      <c r="U1022" s="1"/>
      <c r="V1022" s="1"/>
      <c r="X1022" s="1"/>
    </row>
    <row r="1023" spans="8:24" x14ac:dyDescent="0.25"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S1023" s="1"/>
      <c r="U1023" s="1"/>
      <c r="V1023" s="1"/>
      <c r="X1023" s="1"/>
    </row>
    <row r="1024" spans="8:24" x14ac:dyDescent="0.25"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S1024" s="1"/>
      <c r="U1024" s="1"/>
      <c r="V1024" s="1"/>
      <c r="X1024" s="1"/>
    </row>
    <row r="1025" spans="8:24" x14ac:dyDescent="0.25"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S1025" s="1"/>
      <c r="U1025" s="1"/>
      <c r="V1025" s="1"/>
      <c r="X1025" s="1"/>
    </row>
    <row r="1026" spans="8:24" x14ac:dyDescent="0.25"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S1026" s="1"/>
      <c r="U1026" s="1"/>
      <c r="V1026" s="1"/>
    </row>
    <row r="1030" spans="8:24" x14ac:dyDescent="0.25">
      <c r="X1030" s="1"/>
    </row>
    <row r="1031" spans="8:24" x14ac:dyDescent="0.25"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S1031" s="1"/>
      <c r="U1031" s="1"/>
      <c r="V1031" s="1"/>
    </row>
    <row r="1033" spans="8:24" x14ac:dyDescent="0.25">
      <c r="X1033" s="1"/>
    </row>
    <row r="1034" spans="8:24" x14ac:dyDescent="0.25"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S1034" s="1"/>
      <c r="U1034" s="1"/>
      <c r="V1034" s="1"/>
      <c r="X1034" s="1"/>
    </row>
    <row r="1035" spans="8:24" x14ac:dyDescent="0.25"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S1035" s="1"/>
      <c r="U1035" s="1"/>
      <c r="V1035" s="1"/>
      <c r="X1035" s="1"/>
    </row>
    <row r="1036" spans="8:24" x14ac:dyDescent="0.25"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S1036" s="1"/>
      <c r="U1036" s="1"/>
      <c r="V1036" s="1"/>
      <c r="X1036" s="1"/>
    </row>
    <row r="1037" spans="8:24" x14ac:dyDescent="0.25"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S1037" s="1"/>
      <c r="U1037" s="1"/>
      <c r="V1037" s="1"/>
      <c r="X1037" s="1"/>
    </row>
    <row r="1038" spans="8:24" x14ac:dyDescent="0.25"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S1038" s="1"/>
      <c r="U1038" s="1"/>
      <c r="V1038" s="1"/>
      <c r="X1038" s="1"/>
    </row>
    <row r="1039" spans="8:24" x14ac:dyDescent="0.25"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S1039" s="1"/>
      <c r="U1039" s="1"/>
      <c r="V1039" s="1"/>
      <c r="X1039" s="1"/>
    </row>
    <row r="1040" spans="8:24" x14ac:dyDescent="0.25"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S1040" s="1"/>
      <c r="U1040" s="1"/>
      <c r="V1040" s="1"/>
      <c r="X1040" s="1"/>
    </row>
    <row r="1041" spans="8:24" x14ac:dyDescent="0.25"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S1041" s="1"/>
      <c r="U1041" s="1"/>
      <c r="V1041" s="1"/>
      <c r="X1041" s="1"/>
    </row>
    <row r="1042" spans="8:24" x14ac:dyDescent="0.25"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S1042" s="1"/>
      <c r="U1042" s="1"/>
      <c r="V1042" s="1"/>
      <c r="X1042" s="1"/>
    </row>
    <row r="1043" spans="8:24" x14ac:dyDescent="0.25"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S1043" s="1"/>
      <c r="U1043" s="1"/>
      <c r="V1043" s="1"/>
      <c r="X1043" s="1"/>
    </row>
    <row r="1044" spans="8:24" x14ac:dyDescent="0.25"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S1044" s="1"/>
      <c r="U1044" s="1"/>
      <c r="V1044" s="1"/>
    </row>
    <row r="1046" spans="8:24" x14ac:dyDescent="0.25">
      <c r="X1046" s="1"/>
    </row>
    <row r="1047" spans="8:24" x14ac:dyDescent="0.25"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S1047" s="1"/>
      <c r="U1047" s="1"/>
      <c r="V1047" s="1"/>
    </row>
    <row r="1049" spans="8:24" x14ac:dyDescent="0.25">
      <c r="X1049" s="1"/>
    </row>
    <row r="1050" spans="8:24" x14ac:dyDescent="0.25"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S1050" s="1"/>
      <c r="U1050" s="1"/>
      <c r="V1050" s="1"/>
      <c r="X1050" s="1"/>
    </row>
    <row r="1051" spans="8:24" x14ac:dyDescent="0.25"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S1051" s="1"/>
      <c r="U1051" s="1"/>
      <c r="V1051" s="1"/>
      <c r="X1051" s="1"/>
    </row>
    <row r="1052" spans="8:24" x14ac:dyDescent="0.25"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S1052" s="1"/>
      <c r="U1052" s="1"/>
      <c r="V1052" s="1"/>
      <c r="X1052" s="1"/>
    </row>
    <row r="1053" spans="8:24" x14ac:dyDescent="0.25"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S1053" s="1"/>
      <c r="U1053" s="1"/>
      <c r="V1053" s="1"/>
    </row>
    <row r="1057" spans="8:24" x14ac:dyDescent="0.25">
      <c r="X1057" s="1"/>
    </row>
    <row r="1058" spans="8:24" x14ac:dyDescent="0.25"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S1058" s="1"/>
      <c r="U1058" s="1"/>
      <c r="V1058" s="1"/>
    </row>
    <row r="1060" spans="8:24" x14ac:dyDescent="0.25">
      <c r="X1060" s="1"/>
    </row>
    <row r="1061" spans="8:24" x14ac:dyDescent="0.25"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S1061" s="1"/>
      <c r="U1061" s="1"/>
      <c r="V1061" s="1"/>
    </row>
    <row r="1063" spans="8:24" x14ac:dyDescent="0.25">
      <c r="X1063" s="1"/>
    </row>
    <row r="1064" spans="8:24" x14ac:dyDescent="0.25"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S1064" s="1"/>
      <c r="U1064" s="1"/>
      <c r="V1064" s="1"/>
    </row>
    <row r="1068" spans="8:24" x14ac:dyDescent="0.25">
      <c r="X1068" s="1"/>
    </row>
    <row r="1069" spans="8:24" x14ac:dyDescent="0.25"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S1069" s="1"/>
      <c r="U1069" s="1"/>
      <c r="V1069" s="1"/>
      <c r="X1069" s="1"/>
    </row>
    <row r="1070" spans="8:24" x14ac:dyDescent="0.25"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S1070" s="1"/>
      <c r="U1070" s="1"/>
      <c r="V1070" s="1"/>
      <c r="X1070" s="1"/>
    </row>
    <row r="1071" spans="8:24" x14ac:dyDescent="0.25"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S1071" s="1"/>
      <c r="U1071" s="1"/>
      <c r="V1071" s="1"/>
      <c r="X1071" s="1"/>
    </row>
    <row r="1072" spans="8:24" x14ac:dyDescent="0.25"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S1072" s="1"/>
      <c r="U1072" s="1"/>
      <c r="V1072" s="1"/>
    </row>
    <row r="1074" spans="8:24" x14ac:dyDescent="0.25">
      <c r="X1074" s="1"/>
    </row>
    <row r="1075" spans="8:24" x14ac:dyDescent="0.25"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S1075" s="1"/>
      <c r="U1075" s="1"/>
      <c r="V1075" s="1"/>
    </row>
    <row r="1077" spans="8:24" x14ac:dyDescent="0.25">
      <c r="X1077" s="1"/>
    </row>
    <row r="1078" spans="8:24" x14ac:dyDescent="0.25"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S1078" s="1"/>
      <c r="U1078" s="1"/>
      <c r="V1078" s="1"/>
      <c r="X1078" s="1"/>
    </row>
    <row r="1079" spans="8:24" x14ac:dyDescent="0.25"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S1079" s="1"/>
      <c r="U1079" s="1"/>
      <c r="V1079" s="1"/>
      <c r="X1079" s="1"/>
    </row>
    <row r="1080" spans="8:24" x14ac:dyDescent="0.25"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S1080" s="1"/>
      <c r="U1080" s="1"/>
      <c r="V1080" s="1"/>
      <c r="X1080" s="1"/>
    </row>
    <row r="1081" spans="8:24" x14ac:dyDescent="0.25"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S1081" s="1"/>
      <c r="U1081" s="1"/>
      <c r="V1081" s="1"/>
      <c r="X1081" s="1"/>
    </row>
    <row r="1082" spans="8:24" x14ac:dyDescent="0.25"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S1082" s="1"/>
      <c r="U1082" s="1"/>
      <c r="V1082" s="1"/>
      <c r="X1082" s="1"/>
    </row>
    <row r="1083" spans="8:24" x14ac:dyDescent="0.25"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S1083" s="1"/>
      <c r="U1083" s="1"/>
      <c r="V1083" s="1"/>
    </row>
    <row r="1087" spans="8:24" x14ac:dyDescent="0.25">
      <c r="X1087" s="1"/>
    </row>
    <row r="1088" spans="8:24" x14ac:dyDescent="0.25"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S1088" s="1"/>
      <c r="U1088" s="1"/>
      <c r="V1088" s="1"/>
      <c r="X1088" s="1"/>
    </row>
    <row r="1089" spans="8:24" x14ac:dyDescent="0.25"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S1089" s="1"/>
      <c r="U1089" s="1"/>
      <c r="V1089" s="1"/>
    </row>
    <row r="1091" spans="8:24" x14ac:dyDescent="0.25">
      <c r="X1091" s="1"/>
    </row>
    <row r="1092" spans="8:24" x14ac:dyDescent="0.25"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S1092" s="1"/>
      <c r="U1092" s="1"/>
      <c r="V1092" s="1"/>
      <c r="X1092" s="1"/>
    </row>
    <row r="1093" spans="8:24" x14ac:dyDescent="0.25"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S1093" s="1"/>
      <c r="U1093" s="1"/>
      <c r="V1093" s="1"/>
      <c r="X1093" s="1"/>
    </row>
    <row r="1094" spans="8:24" x14ac:dyDescent="0.25"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S1094" s="1"/>
      <c r="U1094" s="1"/>
      <c r="V1094" s="1"/>
      <c r="X1094" s="1"/>
    </row>
    <row r="1095" spans="8:24" x14ac:dyDescent="0.25"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S1095" s="1"/>
      <c r="U1095" s="1"/>
      <c r="V1095" s="1"/>
      <c r="X1095" s="1"/>
    </row>
    <row r="1096" spans="8:24" x14ac:dyDescent="0.25"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S1096" s="1"/>
      <c r="U1096" s="1"/>
      <c r="V1096" s="1"/>
      <c r="X1096" s="1"/>
    </row>
    <row r="1097" spans="8:24" x14ac:dyDescent="0.25"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S1097" s="1"/>
      <c r="U1097" s="1"/>
      <c r="V1097" s="1"/>
      <c r="X1097" s="1"/>
    </row>
    <row r="1098" spans="8:24" x14ac:dyDescent="0.25"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S1098" s="1"/>
      <c r="U1098" s="1"/>
      <c r="V1098" s="1"/>
      <c r="X1098" s="1"/>
    </row>
    <row r="1099" spans="8:24" x14ac:dyDescent="0.25"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S1099" s="1"/>
      <c r="U1099" s="1"/>
      <c r="V1099" s="1"/>
      <c r="X1099" s="1"/>
    </row>
    <row r="1100" spans="8:24" x14ac:dyDescent="0.25"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S1100" s="1"/>
      <c r="U1100" s="1"/>
      <c r="V1100" s="1"/>
      <c r="X1100" s="1"/>
    </row>
    <row r="1101" spans="8:24" x14ac:dyDescent="0.25"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S1101" s="1"/>
      <c r="U1101" s="1"/>
      <c r="V1101" s="1"/>
      <c r="X1101" s="1"/>
    </row>
    <row r="1102" spans="8:24" x14ac:dyDescent="0.25"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S1102" s="1"/>
      <c r="U1102" s="1"/>
      <c r="V1102" s="1"/>
    </row>
    <row r="1104" spans="8:24" x14ac:dyDescent="0.25">
      <c r="X1104" s="1"/>
    </row>
    <row r="1105" spans="8:24" x14ac:dyDescent="0.25"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S1105" s="1"/>
      <c r="U1105" s="1"/>
      <c r="V1105" s="1"/>
      <c r="X1105" s="1"/>
    </row>
    <row r="1106" spans="8:24" x14ac:dyDescent="0.25"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S1106" s="1"/>
      <c r="U1106" s="1"/>
      <c r="V1106" s="1"/>
    </row>
    <row r="1108" spans="8:24" x14ac:dyDescent="0.25">
      <c r="X1108" s="1"/>
    </row>
    <row r="1109" spans="8:24" x14ac:dyDescent="0.25"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S1109" s="1"/>
      <c r="U1109" s="1"/>
      <c r="V1109" s="1"/>
      <c r="X1109" s="1"/>
    </row>
    <row r="1110" spans="8:24" x14ac:dyDescent="0.25"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S1110" s="1"/>
      <c r="U1110" s="1"/>
      <c r="V1110" s="1"/>
    </row>
    <row r="1112" spans="8:24" x14ac:dyDescent="0.25">
      <c r="X1112" s="1"/>
    </row>
    <row r="1113" spans="8:24" x14ac:dyDescent="0.25"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S1113" s="1"/>
      <c r="U1113" s="1"/>
      <c r="V1113" s="1"/>
      <c r="X1113" s="1"/>
    </row>
    <row r="1114" spans="8:24" x14ac:dyDescent="0.25"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S1114" s="1"/>
      <c r="U1114" s="1"/>
      <c r="V1114" s="1"/>
    </row>
    <row r="1116" spans="8:24" x14ac:dyDescent="0.25">
      <c r="X1116" s="1"/>
    </row>
    <row r="1117" spans="8:24" x14ac:dyDescent="0.25"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S1117" s="1"/>
      <c r="U1117" s="1"/>
      <c r="V1117" s="1"/>
      <c r="X1117" s="1"/>
    </row>
    <row r="1118" spans="8:24" x14ac:dyDescent="0.25"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S1118" s="1"/>
      <c r="U1118" s="1"/>
      <c r="V1118" s="1"/>
      <c r="X1118" s="1"/>
    </row>
    <row r="1119" spans="8:24" x14ac:dyDescent="0.25"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S1119" s="1"/>
      <c r="U1119" s="1"/>
      <c r="V1119" s="1"/>
      <c r="X1119" s="1"/>
    </row>
    <row r="1120" spans="8:24" x14ac:dyDescent="0.25"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S1120" s="1"/>
      <c r="U1120" s="1"/>
      <c r="V1120" s="1"/>
      <c r="X1120" s="1"/>
    </row>
    <row r="1121" spans="8:24" x14ac:dyDescent="0.25"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S1121" s="1"/>
      <c r="U1121" s="1"/>
      <c r="V1121" s="1"/>
      <c r="X1121" s="1"/>
    </row>
    <row r="1122" spans="8:24" x14ac:dyDescent="0.25"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S1122" s="1"/>
      <c r="U1122" s="1"/>
      <c r="V1122" s="1"/>
      <c r="X1122" s="1"/>
    </row>
    <row r="1123" spans="8:24" x14ac:dyDescent="0.25"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S1123" s="1"/>
      <c r="U1123" s="1"/>
      <c r="V1123" s="1"/>
      <c r="X1123" s="1"/>
    </row>
    <row r="1124" spans="8:24" x14ac:dyDescent="0.25"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S1124" s="1"/>
      <c r="U1124" s="1"/>
      <c r="V1124" s="1"/>
    </row>
    <row r="1128" spans="8:24" x14ac:dyDescent="0.25">
      <c r="X1128" s="1"/>
    </row>
    <row r="1129" spans="8:24" x14ac:dyDescent="0.25"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S1129" s="1"/>
      <c r="U1129" s="1"/>
      <c r="V1129" s="1"/>
      <c r="X1129" s="1"/>
    </row>
    <row r="1130" spans="8:24" x14ac:dyDescent="0.25"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S1130" s="1"/>
      <c r="U1130" s="1"/>
      <c r="V1130" s="1"/>
      <c r="X1130" s="1"/>
    </row>
    <row r="1131" spans="8:24" x14ac:dyDescent="0.25"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S1131" s="1"/>
      <c r="U1131" s="1"/>
      <c r="V1131" s="1"/>
      <c r="X1131" s="1"/>
    </row>
    <row r="1132" spans="8:24" x14ac:dyDescent="0.25"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S1132" s="1"/>
      <c r="U1132" s="1"/>
      <c r="V1132" s="1"/>
      <c r="X1132" s="1"/>
    </row>
    <row r="1133" spans="8:24" x14ac:dyDescent="0.25"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S1133" s="1"/>
      <c r="U1133" s="1"/>
      <c r="V1133" s="1"/>
      <c r="X1133" s="1"/>
    </row>
    <row r="1134" spans="8:24" x14ac:dyDescent="0.25"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S1134" s="1"/>
      <c r="U1134" s="1"/>
      <c r="V1134" s="1"/>
      <c r="X1134" s="1"/>
    </row>
    <row r="1135" spans="8:24" x14ac:dyDescent="0.25"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S1135" s="1"/>
      <c r="U1135" s="1"/>
      <c r="V1135" s="1"/>
      <c r="X1135" s="1"/>
    </row>
    <row r="1136" spans="8:24" x14ac:dyDescent="0.25"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S1136" s="1"/>
      <c r="U1136" s="1"/>
      <c r="V1136" s="1"/>
    </row>
    <row r="1138" spans="8:24" x14ac:dyDescent="0.25">
      <c r="X1138" s="1"/>
    </row>
    <row r="1139" spans="8:24" x14ac:dyDescent="0.25"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S1139" s="1"/>
      <c r="U1139" s="1"/>
      <c r="V1139" s="1"/>
    </row>
    <row r="1141" spans="8:24" x14ac:dyDescent="0.25">
      <c r="X1141" s="1"/>
    </row>
    <row r="1142" spans="8:24" x14ac:dyDescent="0.25"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S1142" s="1"/>
      <c r="U1142" s="1"/>
      <c r="V1142" s="1"/>
      <c r="X1142" s="1"/>
    </row>
    <row r="1143" spans="8:24" x14ac:dyDescent="0.25"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S1143" s="1"/>
      <c r="U1143" s="1"/>
      <c r="V1143" s="1"/>
      <c r="X1143" s="1"/>
    </row>
    <row r="1144" spans="8:24" x14ac:dyDescent="0.25"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S1144" s="1"/>
      <c r="U1144" s="1"/>
      <c r="V1144" s="1"/>
    </row>
    <row r="1146" spans="8:24" x14ac:dyDescent="0.25">
      <c r="X1146" s="1"/>
    </row>
    <row r="1147" spans="8:24" x14ac:dyDescent="0.25"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S1147" s="1"/>
      <c r="U1147" s="1"/>
      <c r="V1147" s="1"/>
    </row>
    <row r="1149" spans="8:24" x14ac:dyDescent="0.25">
      <c r="X1149" s="1"/>
    </row>
    <row r="1150" spans="8:24" x14ac:dyDescent="0.25"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S1150" s="1"/>
      <c r="U1150" s="1"/>
      <c r="V1150" s="1"/>
    </row>
    <row r="1152" spans="8:24" x14ac:dyDescent="0.25">
      <c r="X1152" s="1"/>
    </row>
    <row r="1153" spans="8:24" x14ac:dyDescent="0.25"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S1153" s="1"/>
      <c r="U1153" s="1"/>
      <c r="V1153" s="1"/>
    </row>
    <row r="1155" spans="8:24" x14ac:dyDescent="0.25">
      <c r="X1155" s="1"/>
    </row>
    <row r="1156" spans="8:24" x14ac:dyDescent="0.25"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S1156" s="1"/>
      <c r="U1156" s="1"/>
      <c r="V1156" s="1"/>
      <c r="X1156" s="1"/>
    </row>
    <row r="1157" spans="8:24" x14ac:dyDescent="0.25"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S1157" s="1"/>
      <c r="U1157" s="1"/>
      <c r="V1157" s="1"/>
      <c r="X1157" s="1"/>
    </row>
    <row r="1158" spans="8:24" x14ac:dyDescent="0.25"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S1158" s="1"/>
      <c r="U1158" s="1"/>
      <c r="V1158" s="1"/>
      <c r="X1158" s="1"/>
    </row>
    <row r="1159" spans="8:24" x14ac:dyDescent="0.25"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S1159" s="1"/>
      <c r="U1159" s="1"/>
      <c r="V1159" s="1"/>
      <c r="X1159" s="1"/>
    </row>
    <row r="1160" spans="8:24" x14ac:dyDescent="0.25"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S1160" s="1"/>
      <c r="U1160" s="1"/>
      <c r="V1160" s="1"/>
    </row>
    <row r="1162" spans="8:24" x14ac:dyDescent="0.25">
      <c r="X1162" s="1"/>
    </row>
    <row r="1163" spans="8:24" x14ac:dyDescent="0.25"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S1163" s="1"/>
      <c r="U1163" s="1"/>
      <c r="V1163" s="1"/>
      <c r="X1163" s="1"/>
    </row>
    <row r="1164" spans="8:24" x14ac:dyDescent="0.25"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S1164" s="1"/>
      <c r="U1164" s="1"/>
      <c r="V1164" s="1"/>
      <c r="X1164" s="1"/>
    </row>
    <row r="1165" spans="8:24" x14ac:dyDescent="0.25"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S1165" s="1"/>
      <c r="U1165" s="1"/>
      <c r="V1165" s="1"/>
      <c r="X1165" s="1"/>
    </row>
    <row r="1166" spans="8:24" x14ac:dyDescent="0.25"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S1166" s="1"/>
      <c r="U1166" s="1"/>
      <c r="V1166" s="1"/>
      <c r="X1166" s="1"/>
    </row>
    <row r="1167" spans="8:24" x14ac:dyDescent="0.25"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S1167" s="1"/>
      <c r="U1167" s="1"/>
      <c r="V1167" s="1"/>
      <c r="X1167" s="1"/>
    </row>
    <row r="1168" spans="8:24" x14ac:dyDescent="0.25"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S1168" s="1"/>
      <c r="U1168" s="1"/>
      <c r="V1168" s="1"/>
    </row>
    <row r="1172" spans="8:24" x14ac:dyDescent="0.25">
      <c r="X1172" s="1"/>
    </row>
    <row r="1173" spans="8:24" x14ac:dyDescent="0.25"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S1173" s="1"/>
      <c r="U1173" s="1"/>
      <c r="V1173" s="1"/>
      <c r="X1173" s="1"/>
    </row>
    <row r="1174" spans="8:24" x14ac:dyDescent="0.25"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S1174" s="1"/>
      <c r="U1174" s="1"/>
      <c r="V1174" s="1"/>
      <c r="X1174" s="1"/>
    </row>
    <row r="1175" spans="8:24" x14ac:dyDescent="0.25"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S1175" s="1"/>
      <c r="U1175" s="1"/>
      <c r="V1175" s="1"/>
      <c r="X1175" s="1"/>
    </row>
    <row r="1176" spans="8:24" x14ac:dyDescent="0.25"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S1176" s="1"/>
      <c r="U1176" s="1"/>
      <c r="V1176" s="1"/>
      <c r="X1176" s="1"/>
    </row>
    <row r="1177" spans="8:24" x14ac:dyDescent="0.25"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S1177" s="1"/>
      <c r="U1177" s="1"/>
      <c r="V1177" s="1"/>
    </row>
    <row r="1179" spans="8:24" x14ac:dyDescent="0.25">
      <c r="X1179" s="1"/>
    </row>
    <row r="1180" spans="8:24" x14ac:dyDescent="0.25"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S1180" s="1"/>
      <c r="U1180" s="1"/>
      <c r="V1180" s="1"/>
      <c r="X1180" s="1"/>
    </row>
    <row r="1181" spans="8:24" x14ac:dyDescent="0.25"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S1181" s="1"/>
      <c r="U1181" s="1"/>
      <c r="V1181" s="1"/>
      <c r="X1181" s="1"/>
    </row>
    <row r="1182" spans="8:24" x14ac:dyDescent="0.25"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S1182" s="1"/>
      <c r="U1182" s="1"/>
      <c r="V1182" s="1"/>
    </row>
    <row r="1184" spans="8:24" x14ac:dyDescent="0.25">
      <c r="X1184" s="1"/>
    </row>
    <row r="1185" spans="8:24" x14ac:dyDescent="0.25"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S1185" s="1"/>
      <c r="U1185" s="1"/>
      <c r="V1185" s="1"/>
      <c r="X1185" s="1"/>
    </row>
    <row r="1186" spans="8:24" x14ac:dyDescent="0.25"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S1186" s="1"/>
      <c r="U1186" s="1"/>
      <c r="V1186" s="1"/>
      <c r="X1186" s="1"/>
    </row>
    <row r="1187" spans="8:24" x14ac:dyDescent="0.25"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S1187" s="1"/>
      <c r="U1187" s="1"/>
      <c r="V1187" s="1"/>
    </row>
    <row r="1189" spans="8:24" x14ac:dyDescent="0.25">
      <c r="X1189" s="1"/>
    </row>
    <row r="1190" spans="8:24" x14ac:dyDescent="0.25"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S1190" s="1"/>
      <c r="U1190" s="1"/>
      <c r="V1190" s="1"/>
      <c r="X1190" s="1"/>
    </row>
    <row r="1191" spans="8:24" x14ac:dyDescent="0.25"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S1191" s="1"/>
      <c r="U1191" s="1"/>
      <c r="V1191" s="1"/>
      <c r="X1191" s="1"/>
    </row>
    <row r="1192" spans="8:24" x14ac:dyDescent="0.25"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S1192" s="1"/>
      <c r="U1192" s="1"/>
      <c r="V1192" s="1"/>
      <c r="X1192" s="1"/>
    </row>
    <row r="1193" spans="8:24" x14ac:dyDescent="0.25"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S1193" s="1"/>
      <c r="U1193" s="1"/>
      <c r="V1193" s="1"/>
      <c r="X1193" s="1"/>
    </row>
    <row r="1194" spans="8:24" x14ac:dyDescent="0.25"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S1194" s="1"/>
      <c r="U1194" s="1"/>
      <c r="V1194" s="1"/>
    </row>
    <row r="1198" spans="8:24" x14ac:dyDescent="0.25">
      <c r="X1198" s="1"/>
    </row>
    <row r="1199" spans="8:24" x14ac:dyDescent="0.25"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S1199" s="1"/>
      <c r="U1199" s="1"/>
      <c r="V1199" s="1"/>
      <c r="X1199" s="1"/>
    </row>
    <row r="1200" spans="8:24" x14ac:dyDescent="0.25"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S1200" s="1"/>
      <c r="U1200" s="1"/>
      <c r="V1200" s="1"/>
      <c r="X1200" s="1"/>
    </row>
    <row r="1201" spans="8:24" x14ac:dyDescent="0.25"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S1201" s="1"/>
      <c r="U1201" s="1"/>
      <c r="V1201" s="1"/>
      <c r="X1201" s="1"/>
    </row>
    <row r="1202" spans="8:24" x14ac:dyDescent="0.25"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S1202" s="1"/>
      <c r="U1202" s="1"/>
      <c r="V1202" s="1"/>
    </row>
    <row r="1204" spans="8:24" x14ac:dyDescent="0.25">
      <c r="X1204" s="1"/>
    </row>
    <row r="1205" spans="8:24" x14ac:dyDescent="0.25"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S1205" s="1"/>
      <c r="U1205" s="1"/>
      <c r="V1205" s="1"/>
      <c r="X1205" s="1"/>
    </row>
    <row r="1206" spans="8:24" x14ac:dyDescent="0.25"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S1206" s="1"/>
      <c r="U1206" s="1"/>
      <c r="V1206" s="1"/>
    </row>
    <row r="1208" spans="8:24" x14ac:dyDescent="0.25">
      <c r="X1208" s="1"/>
    </row>
    <row r="1209" spans="8:24" x14ac:dyDescent="0.25"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S1209" s="1"/>
      <c r="U1209" s="1"/>
      <c r="V1209" s="1"/>
      <c r="X1209" s="1"/>
    </row>
    <row r="1210" spans="8:24" x14ac:dyDescent="0.25"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S1210" s="1"/>
      <c r="U1210" s="1"/>
      <c r="V1210" s="1"/>
    </row>
    <row r="1212" spans="8:24" x14ac:dyDescent="0.25">
      <c r="X1212" s="1"/>
    </row>
    <row r="1213" spans="8:24" x14ac:dyDescent="0.25"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S1213" s="1"/>
      <c r="U1213" s="1"/>
      <c r="V1213" s="1"/>
      <c r="X1213" s="1"/>
    </row>
    <row r="1214" spans="8:24" x14ac:dyDescent="0.25"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S1214" s="1"/>
      <c r="U1214" s="1"/>
      <c r="V1214" s="1"/>
      <c r="X1214" s="1"/>
    </row>
    <row r="1215" spans="8:24" x14ac:dyDescent="0.25"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S1215" s="1"/>
      <c r="U1215" s="1"/>
      <c r="V1215" s="1"/>
      <c r="X1215" s="1"/>
    </row>
    <row r="1216" spans="8:24" x14ac:dyDescent="0.25"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S1216" s="1"/>
      <c r="U1216" s="1"/>
      <c r="V1216" s="1"/>
      <c r="X1216" s="1"/>
    </row>
    <row r="1217" spans="8:24" x14ac:dyDescent="0.25"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S1217" s="1"/>
      <c r="U1217" s="1"/>
      <c r="V1217" s="1"/>
      <c r="X1217" s="1"/>
    </row>
    <row r="1218" spans="8:24" x14ac:dyDescent="0.25"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S1218" s="1"/>
      <c r="U1218" s="1"/>
      <c r="V1218" s="1"/>
    </row>
    <row r="1222" spans="8:24" x14ac:dyDescent="0.25">
      <c r="X1222" s="1"/>
    </row>
    <row r="1223" spans="8:24" x14ac:dyDescent="0.25"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S1223" s="1"/>
      <c r="U1223" s="1"/>
      <c r="V1223" s="1"/>
      <c r="X1223" s="1"/>
    </row>
    <row r="1224" spans="8:24" x14ac:dyDescent="0.25"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S1224" s="1"/>
      <c r="U1224" s="1"/>
      <c r="V1224" s="1"/>
      <c r="X1224" s="1"/>
    </row>
    <row r="1225" spans="8:24" x14ac:dyDescent="0.25"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S1225" s="1"/>
      <c r="U1225" s="1"/>
      <c r="V1225" s="1"/>
      <c r="X1225" s="1"/>
    </row>
    <row r="1226" spans="8:24" x14ac:dyDescent="0.25"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S1226" s="1"/>
      <c r="U1226" s="1"/>
      <c r="V1226" s="1"/>
      <c r="X1226" s="1"/>
    </row>
    <row r="1227" spans="8:24" x14ac:dyDescent="0.25"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S1227" s="1"/>
      <c r="U1227" s="1"/>
      <c r="V1227" s="1"/>
      <c r="X1227" s="1"/>
    </row>
    <row r="1228" spans="8:24" x14ac:dyDescent="0.25"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S1228" s="1"/>
      <c r="U1228" s="1"/>
      <c r="V1228" s="1"/>
    </row>
    <row r="1230" spans="8:24" x14ac:dyDescent="0.25">
      <c r="X1230" s="1"/>
    </row>
    <row r="1231" spans="8:24" x14ac:dyDescent="0.25"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S1231" s="1"/>
      <c r="U1231" s="1"/>
      <c r="V1231" s="1"/>
      <c r="X1231" s="1"/>
    </row>
    <row r="1232" spans="8:24" x14ac:dyDescent="0.25"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S1232" s="1"/>
      <c r="U1232" s="1"/>
      <c r="V1232" s="1"/>
      <c r="X1232" s="1"/>
    </row>
    <row r="1233" spans="8:24" x14ac:dyDescent="0.25"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S1233" s="1"/>
      <c r="U1233" s="1"/>
      <c r="V1233" s="1"/>
    </row>
    <row r="1235" spans="8:24" x14ac:dyDescent="0.25">
      <c r="X1235" s="1"/>
    </row>
    <row r="1236" spans="8:24" x14ac:dyDescent="0.25"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S1236" s="1"/>
      <c r="U1236" s="1"/>
      <c r="V1236" s="1"/>
      <c r="X1236" s="1"/>
    </row>
    <row r="1237" spans="8:24" x14ac:dyDescent="0.25"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S1237" s="1"/>
      <c r="U1237" s="1"/>
      <c r="V1237" s="1"/>
      <c r="X1237" s="1"/>
    </row>
    <row r="1238" spans="8:24" x14ac:dyDescent="0.25"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S1238" s="1"/>
      <c r="U1238" s="1"/>
      <c r="V1238" s="1"/>
    </row>
    <row r="1240" spans="8:24" x14ac:dyDescent="0.25">
      <c r="X1240" s="1"/>
    </row>
    <row r="1241" spans="8:24" x14ac:dyDescent="0.25"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S1241" s="1"/>
      <c r="U1241" s="1"/>
      <c r="V1241" s="1"/>
      <c r="X1241" s="1"/>
    </row>
    <row r="1242" spans="8:24" x14ac:dyDescent="0.25"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S1242" s="1"/>
      <c r="U1242" s="1"/>
      <c r="V1242" s="1"/>
      <c r="X1242" s="1"/>
    </row>
    <row r="1243" spans="8:24" x14ac:dyDescent="0.25"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S1243" s="1"/>
      <c r="U1243" s="1"/>
      <c r="V1243" s="1"/>
      <c r="X1243" s="1"/>
    </row>
    <row r="1244" spans="8:24" x14ac:dyDescent="0.25"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S1244" s="1"/>
      <c r="U1244" s="1"/>
      <c r="V1244" s="1"/>
      <c r="X1244" s="1"/>
    </row>
    <row r="1245" spans="8:24" x14ac:dyDescent="0.25"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S1245" s="1"/>
      <c r="U1245" s="1"/>
      <c r="V1245" s="1"/>
      <c r="X1245" s="1"/>
    </row>
    <row r="1246" spans="8:24" x14ac:dyDescent="0.25"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S1246" s="1"/>
      <c r="U1246" s="1"/>
      <c r="V1246" s="1"/>
    </row>
    <row r="1250" spans="8:24" x14ac:dyDescent="0.25">
      <c r="X1250" s="1"/>
    </row>
    <row r="1251" spans="8:24" x14ac:dyDescent="0.25"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S1251" s="1"/>
      <c r="U1251" s="1"/>
      <c r="V1251" s="1"/>
      <c r="X1251" s="1"/>
    </row>
    <row r="1252" spans="8:24" x14ac:dyDescent="0.25"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S1252" s="1"/>
      <c r="U1252" s="1"/>
      <c r="V1252" s="1"/>
      <c r="X1252" s="1"/>
    </row>
    <row r="1253" spans="8:24" x14ac:dyDescent="0.25"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S1253" s="1"/>
      <c r="U1253" s="1"/>
      <c r="V1253" s="1"/>
      <c r="X1253" s="1"/>
    </row>
    <row r="1254" spans="8:24" x14ac:dyDescent="0.25"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S1254" s="1"/>
      <c r="U1254" s="1"/>
      <c r="V1254" s="1"/>
      <c r="X1254" s="1"/>
    </row>
    <row r="1255" spans="8:24" x14ac:dyDescent="0.25"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S1255" s="1"/>
      <c r="U1255" s="1"/>
      <c r="V1255" s="1"/>
    </row>
    <row r="1257" spans="8:24" x14ac:dyDescent="0.25">
      <c r="X1257" s="1"/>
    </row>
    <row r="1258" spans="8:24" x14ac:dyDescent="0.25"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S1258" s="1"/>
      <c r="U1258" s="1"/>
      <c r="V1258" s="1"/>
      <c r="X1258" s="1"/>
    </row>
    <row r="1259" spans="8:24" x14ac:dyDescent="0.25"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S1259" s="1"/>
      <c r="U1259" s="1"/>
      <c r="V1259" s="1"/>
    </row>
    <row r="1261" spans="8:24" x14ac:dyDescent="0.25">
      <c r="X1261" s="1"/>
    </row>
    <row r="1262" spans="8:24" x14ac:dyDescent="0.25"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S1262" s="1"/>
      <c r="U1262" s="1"/>
      <c r="V1262" s="1"/>
      <c r="X1262" s="1"/>
    </row>
    <row r="1263" spans="8:24" x14ac:dyDescent="0.25"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S1263" s="1"/>
      <c r="U1263" s="1"/>
      <c r="V1263" s="1"/>
      <c r="X1263" s="1"/>
    </row>
    <row r="1264" spans="8:24" x14ac:dyDescent="0.25"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S1264" s="1"/>
      <c r="U1264" s="1"/>
      <c r="V1264" s="1"/>
    </row>
    <row r="1266" spans="8:24" x14ac:dyDescent="0.25">
      <c r="X1266" s="1"/>
    </row>
    <row r="1267" spans="8:24" x14ac:dyDescent="0.25"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S1267" s="1"/>
      <c r="U1267" s="1"/>
      <c r="V1267" s="1"/>
      <c r="X1267" s="1"/>
    </row>
    <row r="1268" spans="8:24" x14ac:dyDescent="0.25"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S1268" s="1"/>
      <c r="U1268" s="1"/>
      <c r="V1268" s="1"/>
      <c r="X1268" s="1"/>
    </row>
    <row r="1269" spans="8:24" x14ac:dyDescent="0.25"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S1269" s="1"/>
      <c r="U1269" s="1"/>
      <c r="V1269" s="1"/>
      <c r="X1269" s="1"/>
    </row>
    <row r="1270" spans="8:24" x14ac:dyDescent="0.25"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S1270" s="1"/>
      <c r="U1270" s="1"/>
      <c r="V1270" s="1"/>
      <c r="X1270" s="1"/>
    </row>
    <row r="1271" spans="8:24" x14ac:dyDescent="0.25"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S1271" s="1"/>
      <c r="U1271" s="1"/>
      <c r="V1271" s="1"/>
      <c r="X1271" s="1"/>
    </row>
    <row r="1272" spans="8:24" x14ac:dyDescent="0.25"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S1272" s="1"/>
      <c r="U1272" s="1"/>
      <c r="V1272" s="1"/>
      <c r="X1272" s="1"/>
    </row>
    <row r="1273" spans="8:24" x14ac:dyDescent="0.25"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S1273" s="1"/>
      <c r="U1273" s="1"/>
      <c r="V1273" s="1"/>
      <c r="X1273" s="1"/>
    </row>
    <row r="1274" spans="8:24" x14ac:dyDescent="0.25"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S1274" s="1"/>
      <c r="U1274" s="1"/>
      <c r="V1274" s="1"/>
      <c r="X1274" s="1"/>
    </row>
    <row r="1275" spans="8:24" x14ac:dyDescent="0.25"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S1275" s="1"/>
      <c r="U1275" s="1"/>
      <c r="V1275" s="1"/>
      <c r="X1275" s="1"/>
    </row>
    <row r="1276" spans="8:24" x14ac:dyDescent="0.25"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S1276" s="1"/>
      <c r="U1276" s="1"/>
      <c r="V1276" s="1"/>
      <c r="X1276" s="1"/>
    </row>
    <row r="1277" spans="8:24" x14ac:dyDescent="0.25"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S1277" s="1"/>
      <c r="U1277" s="1"/>
      <c r="V1277" s="1"/>
    </row>
    <row r="1283" spans="8:24" x14ac:dyDescent="0.25">
      <c r="X1283" s="1"/>
    </row>
    <row r="1284" spans="8:24" x14ac:dyDescent="0.25"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S1284" s="1"/>
      <c r="U1284" s="1"/>
      <c r="V1284" s="1"/>
    </row>
    <row r="1286" spans="8:24" x14ac:dyDescent="0.25">
      <c r="X1286" s="1"/>
    </row>
    <row r="1287" spans="8:24" x14ac:dyDescent="0.25"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S1287" s="1"/>
      <c r="U1287" s="1"/>
      <c r="V1287" s="1"/>
      <c r="X1287" s="1"/>
    </row>
    <row r="1288" spans="8:24" x14ac:dyDescent="0.25"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S1288" s="1"/>
      <c r="U1288" s="1"/>
      <c r="V1288" s="1"/>
      <c r="X1288" s="1"/>
    </row>
    <row r="1289" spans="8:24" x14ac:dyDescent="0.25"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S1289" s="1"/>
      <c r="U1289" s="1"/>
      <c r="V1289" s="1"/>
      <c r="X1289" s="1"/>
    </row>
    <row r="1290" spans="8:24" x14ac:dyDescent="0.25"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S1290" s="1"/>
      <c r="U1290" s="1"/>
      <c r="V1290" s="1"/>
    </row>
    <row r="1292" spans="8:24" x14ac:dyDescent="0.25">
      <c r="X1292" s="1"/>
    </row>
    <row r="1293" spans="8:24" x14ac:dyDescent="0.25"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S1293" s="1"/>
      <c r="U1293" s="1"/>
      <c r="V1293" s="1"/>
    </row>
    <row r="1299" spans="8:24" x14ac:dyDescent="0.25">
      <c r="X1299" s="1"/>
    </row>
    <row r="1300" spans="8:24" x14ac:dyDescent="0.25"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S1300" s="1"/>
      <c r="U1300" s="1"/>
      <c r="V1300" s="1"/>
      <c r="X1300" s="1"/>
    </row>
    <row r="1301" spans="8:24" x14ac:dyDescent="0.25"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S1301" s="1"/>
      <c r="U1301" s="1"/>
      <c r="V1301" s="1"/>
      <c r="X1301" s="1"/>
    </row>
    <row r="1302" spans="8:24" x14ac:dyDescent="0.25"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S1302" s="1"/>
      <c r="U1302" s="1"/>
      <c r="V1302" s="1"/>
      <c r="X1302" s="1"/>
    </row>
    <row r="1303" spans="8:24" x14ac:dyDescent="0.25"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S1303" s="1"/>
      <c r="U1303" s="1"/>
      <c r="V1303" s="1"/>
      <c r="X1303" s="1"/>
    </row>
    <row r="1304" spans="8:24" x14ac:dyDescent="0.25"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S1304" s="1"/>
      <c r="U1304" s="1"/>
      <c r="V1304" s="1"/>
    </row>
    <row r="1310" spans="8:24" x14ac:dyDescent="0.25">
      <c r="X1310" s="1"/>
    </row>
    <row r="1311" spans="8:24" x14ac:dyDescent="0.25"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S1311" s="1"/>
      <c r="U1311" s="1"/>
      <c r="V1311" s="1"/>
      <c r="X1311" s="1"/>
    </row>
    <row r="1312" spans="8:24" x14ac:dyDescent="0.25"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S1312" s="1"/>
      <c r="U1312" s="1"/>
      <c r="V1312" s="1"/>
      <c r="X1312" s="1"/>
    </row>
    <row r="1313" spans="8:24" x14ac:dyDescent="0.25"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S1313" s="1"/>
      <c r="U1313" s="1"/>
      <c r="V1313" s="1"/>
    </row>
    <row r="1317" spans="8:24" x14ac:dyDescent="0.25">
      <c r="X1317" s="1"/>
    </row>
    <row r="1318" spans="8:24" x14ac:dyDescent="0.25"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S1318" s="1"/>
      <c r="U1318" s="1"/>
      <c r="V1318" s="1"/>
    </row>
    <row r="1320" spans="8:24" x14ac:dyDescent="0.25">
      <c r="X1320" s="1"/>
    </row>
    <row r="1321" spans="8:24" x14ac:dyDescent="0.25"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S1321" s="1"/>
      <c r="U1321" s="1"/>
      <c r="V1321" s="1"/>
      <c r="X1321" s="1"/>
    </row>
    <row r="1322" spans="8:24" x14ac:dyDescent="0.25"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S1322" s="1"/>
      <c r="U1322" s="1"/>
      <c r="V1322" s="1"/>
      <c r="X1322" s="1"/>
    </row>
    <row r="1323" spans="8:24" x14ac:dyDescent="0.25"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S1323" s="1"/>
      <c r="U1323" s="1"/>
      <c r="V1323" s="1"/>
      <c r="X1323" s="1"/>
    </row>
    <row r="1324" spans="8:24" x14ac:dyDescent="0.25"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S1324" s="1"/>
      <c r="U1324" s="1"/>
      <c r="V1324" s="1"/>
      <c r="X1324" s="1"/>
    </row>
    <row r="1325" spans="8:24" x14ac:dyDescent="0.25"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S1325" s="1"/>
      <c r="U1325" s="1"/>
      <c r="V1325" s="1"/>
      <c r="X1325" s="1"/>
    </row>
    <row r="1326" spans="8:24" x14ac:dyDescent="0.25"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S1326" s="1"/>
      <c r="U1326" s="1"/>
      <c r="V1326" s="1"/>
      <c r="X1326" s="1"/>
    </row>
    <row r="1327" spans="8:24" x14ac:dyDescent="0.25"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S1327" s="1"/>
      <c r="U1327" s="1"/>
      <c r="V1327" s="1"/>
    </row>
    <row r="1333" spans="8:24" x14ac:dyDescent="0.25">
      <c r="X1333" s="1"/>
    </row>
    <row r="1334" spans="8:24" x14ac:dyDescent="0.25"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S1334" s="1"/>
      <c r="U1334" s="1"/>
      <c r="V1334" s="1"/>
      <c r="X1334" s="1"/>
    </row>
    <row r="1335" spans="8:24" x14ac:dyDescent="0.25"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S1335" s="1"/>
      <c r="U1335" s="1"/>
      <c r="V1335" s="1"/>
      <c r="X1335" s="1"/>
    </row>
    <row r="1336" spans="8:24" x14ac:dyDescent="0.25"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S1336" s="1"/>
      <c r="U1336" s="1"/>
      <c r="V1336" s="1"/>
      <c r="X1336" s="1"/>
    </row>
    <row r="1337" spans="8:24" x14ac:dyDescent="0.25"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S1337" s="1"/>
      <c r="U1337" s="1"/>
      <c r="V1337" s="1"/>
      <c r="X1337" s="1"/>
    </row>
    <row r="1338" spans="8:24" x14ac:dyDescent="0.25"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S1338" s="1"/>
      <c r="U1338" s="1"/>
      <c r="V1338" s="1"/>
      <c r="X1338" s="1"/>
    </row>
    <row r="1339" spans="8:24" x14ac:dyDescent="0.25"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S1339" s="1"/>
      <c r="U1339" s="1"/>
      <c r="V1339" s="1"/>
      <c r="X1339" s="1"/>
    </row>
    <row r="1340" spans="8:24" x14ac:dyDescent="0.25"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S1340" s="1"/>
      <c r="U1340" s="1"/>
      <c r="V1340" s="1"/>
      <c r="X1340" s="1"/>
    </row>
    <row r="1341" spans="8:24" x14ac:dyDescent="0.25"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S1341" s="1"/>
      <c r="U1341" s="1"/>
      <c r="V1341" s="1"/>
      <c r="X1341" s="1"/>
    </row>
    <row r="1342" spans="8:24" x14ac:dyDescent="0.25"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S1342" s="1"/>
      <c r="U1342" s="1"/>
      <c r="V1342" s="1"/>
      <c r="X1342" s="1"/>
    </row>
    <row r="1343" spans="8:24" x14ac:dyDescent="0.25"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S1343" s="1"/>
      <c r="U1343" s="1"/>
      <c r="V1343" s="1"/>
      <c r="X1343" s="1"/>
    </row>
    <row r="1344" spans="8:24" x14ac:dyDescent="0.25"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S1344" s="1"/>
      <c r="U1344" s="1"/>
      <c r="V1344" s="1"/>
      <c r="X1344" s="1"/>
    </row>
    <row r="1345" spans="8:24" x14ac:dyDescent="0.25"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S1345" s="1"/>
      <c r="U1345" s="1"/>
      <c r="V1345" s="1"/>
      <c r="X1345" s="1"/>
    </row>
    <row r="1346" spans="8:24" x14ac:dyDescent="0.25"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S1346" s="1"/>
      <c r="U1346" s="1"/>
      <c r="V1346" s="1"/>
      <c r="X1346" s="1"/>
    </row>
    <row r="1347" spans="8:24" x14ac:dyDescent="0.25"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S1347" s="1"/>
      <c r="U1347" s="1"/>
      <c r="V1347" s="1"/>
      <c r="X1347" s="1"/>
    </row>
    <row r="1348" spans="8:24" x14ac:dyDescent="0.25"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S1348" s="1"/>
      <c r="U1348" s="1"/>
      <c r="V1348" s="1"/>
      <c r="X1348" s="1"/>
    </row>
    <row r="1349" spans="8:24" x14ac:dyDescent="0.25"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S1349" s="1"/>
      <c r="U1349" s="1"/>
      <c r="V1349" s="1"/>
      <c r="X1349" s="1"/>
    </row>
    <row r="1350" spans="8:24" x14ac:dyDescent="0.25"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S1350" s="1"/>
      <c r="U1350" s="1"/>
      <c r="V1350" s="1"/>
      <c r="X1350" s="1"/>
    </row>
    <row r="1351" spans="8:24" x14ac:dyDescent="0.25"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S1351" s="1"/>
      <c r="U1351" s="1"/>
      <c r="V1351" s="1"/>
      <c r="X1351" s="1"/>
    </row>
    <row r="1352" spans="8:24" x14ac:dyDescent="0.25"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S1352" s="1"/>
      <c r="U1352" s="1"/>
      <c r="V1352" s="1"/>
      <c r="X1352" s="1"/>
    </row>
    <row r="1353" spans="8:24" x14ac:dyDescent="0.25"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S1353" s="1"/>
      <c r="U1353" s="1"/>
      <c r="V1353" s="1"/>
      <c r="X1353" s="1"/>
    </row>
    <row r="1354" spans="8:24" x14ac:dyDescent="0.25"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S1354" s="1"/>
      <c r="U1354" s="1"/>
      <c r="V1354" s="1"/>
      <c r="X1354" s="1"/>
    </row>
    <row r="1355" spans="8:24" x14ac:dyDescent="0.25"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S1355" s="1"/>
      <c r="U1355" s="1"/>
      <c r="V1355" s="1"/>
    </row>
    <row r="1357" spans="8:24" x14ac:dyDescent="0.25">
      <c r="X1357" s="1"/>
    </row>
    <row r="1358" spans="8:24" x14ac:dyDescent="0.25"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S1358" s="1"/>
      <c r="U1358" s="1"/>
      <c r="V1358" s="1"/>
      <c r="X1358" s="1"/>
    </row>
    <row r="1359" spans="8:24" x14ac:dyDescent="0.25"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S1359" s="1"/>
      <c r="U1359" s="1"/>
      <c r="V1359" s="1"/>
      <c r="X1359" s="1"/>
    </row>
    <row r="1360" spans="8:24" x14ac:dyDescent="0.25"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S1360" s="1"/>
      <c r="U1360" s="1"/>
      <c r="V1360" s="1"/>
      <c r="X1360" s="1"/>
    </row>
    <row r="1361" spans="8:24" x14ac:dyDescent="0.25"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S1361" s="1"/>
      <c r="U1361" s="1"/>
      <c r="V1361" s="1"/>
      <c r="X1361" s="1"/>
    </row>
    <row r="1362" spans="8:24" x14ac:dyDescent="0.25"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S1362" s="1"/>
      <c r="U1362" s="1"/>
      <c r="V1362" s="1"/>
      <c r="X1362" s="1"/>
    </row>
    <row r="1363" spans="8:24" x14ac:dyDescent="0.25"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S1363" s="1"/>
      <c r="U1363" s="1"/>
      <c r="V1363" s="1"/>
      <c r="X1363" s="1"/>
    </row>
    <row r="1364" spans="8:24" x14ac:dyDescent="0.25"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S1364" s="1"/>
      <c r="U1364" s="1"/>
      <c r="V1364" s="1"/>
      <c r="X1364" s="1"/>
    </row>
    <row r="1365" spans="8:24" x14ac:dyDescent="0.25"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S1365" s="1"/>
      <c r="U1365" s="1"/>
      <c r="V1365" s="1"/>
      <c r="X1365" s="1"/>
    </row>
    <row r="1366" spans="8:24" x14ac:dyDescent="0.25"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S1366" s="1"/>
      <c r="U1366" s="1"/>
      <c r="V1366" s="1"/>
      <c r="X1366" s="1"/>
    </row>
    <row r="1367" spans="8:24" x14ac:dyDescent="0.25"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S1367" s="1"/>
      <c r="U1367" s="1"/>
      <c r="V1367" s="1"/>
      <c r="X1367" s="1"/>
    </row>
    <row r="1368" spans="8:24" x14ac:dyDescent="0.25"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S1368" s="1"/>
      <c r="U1368" s="1"/>
      <c r="V1368" s="1"/>
      <c r="X1368" s="1"/>
    </row>
    <row r="1369" spans="8:24" x14ac:dyDescent="0.25"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S1369" s="1"/>
      <c r="U1369" s="1"/>
      <c r="V1369" s="1"/>
    </row>
    <row r="1373" spans="8:24" x14ac:dyDescent="0.25">
      <c r="X1373" s="1"/>
    </row>
    <row r="1374" spans="8:24" x14ac:dyDescent="0.25"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S1374" s="1"/>
      <c r="U1374" s="1"/>
      <c r="V1374" s="1"/>
      <c r="X1374" s="1"/>
    </row>
    <row r="1375" spans="8:24" x14ac:dyDescent="0.25"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S1375" s="1"/>
      <c r="U1375" s="1"/>
      <c r="V1375" s="1"/>
    </row>
    <row r="1377" spans="8:24" x14ac:dyDescent="0.25">
      <c r="X1377" s="1"/>
    </row>
    <row r="1378" spans="8:24" x14ac:dyDescent="0.25"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S1378" s="1"/>
      <c r="U1378" s="1"/>
      <c r="V1378" s="1"/>
    </row>
    <row r="1382" spans="8:24" x14ac:dyDescent="0.25">
      <c r="X1382" s="1"/>
    </row>
    <row r="1383" spans="8:24" x14ac:dyDescent="0.25"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S1383" s="1"/>
      <c r="U1383" s="1"/>
      <c r="V1383" s="1"/>
      <c r="X1383" s="1"/>
    </row>
    <row r="1384" spans="8:24" x14ac:dyDescent="0.25"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S1384" s="1"/>
      <c r="U1384" s="1"/>
      <c r="V1384" s="1"/>
      <c r="X1384" s="1"/>
    </row>
    <row r="1385" spans="8:24" x14ac:dyDescent="0.25"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S1385" s="1"/>
      <c r="U1385" s="1"/>
      <c r="V1385" s="1"/>
      <c r="X1385" s="1"/>
    </row>
    <row r="1386" spans="8:24" x14ac:dyDescent="0.25"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S1386" s="1"/>
      <c r="U1386" s="1"/>
      <c r="V1386" s="1"/>
      <c r="X1386" s="1"/>
    </row>
    <row r="1387" spans="8:24" x14ac:dyDescent="0.25"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S1387" s="1"/>
      <c r="U1387" s="1"/>
      <c r="V1387" s="1"/>
      <c r="X1387" s="1"/>
    </row>
    <row r="1388" spans="8:24" x14ac:dyDescent="0.25"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S1388" s="1"/>
      <c r="U1388" s="1"/>
      <c r="V1388" s="1"/>
    </row>
    <row r="1390" spans="8:24" x14ac:dyDescent="0.25">
      <c r="X1390" s="1"/>
    </row>
    <row r="1391" spans="8:24" x14ac:dyDescent="0.25"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S1391" s="1"/>
      <c r="U1391" s="1"/>
      <c r="V1391" s="1"/>
    </row>
    <row r="1393" spans="8:24" x14ac:dyDescent="0.25">
      <c r="X1393" s="1"/>
    </row>
    <row r="1394" spans="8:24" x14ac:dyDescent="0.25"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S1394" s="1"/>
      <c r="U1394" s="1"/>
      <c r="V1394" s="1"/>
    </row>
    <row r="1398" spans="8:24" x14ac:dyDescent="0.25">
      <c r="X1398" s="1"/>
    </row>
    <row r="1399" spans="8:24" x14ac:dyDescent="0.25"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S1399" s="1"/>
      <c r="U1399" s="1"/>
      <c r="V1399" s="1"/>
      <c r="X1399" s="1"/>
    </row>
    <row r="1400" spans="8:24" x14ac:dyDescent="0.25"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S1400" s="1"/>
      <c r="U1400" s="1"/>
      <c r="V1400" s="1"/>
    </row>
    <row r="1402" spans="8:24" x14ac:dyDescent="0.25">
      <c r="X1402" s="1"/>
    </row>
    <row r="1403" spans="8:24" x14ac:dyDescent="0.25"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S1403" s="1"/>
      <c r="U1403" s="1"/>
      <c r="V1403" s="1"/>
      <c r="X1403" s="1"/>
    </row>
    <row r="1404" spans="8:24" x14ac:dyDescent="0.25"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S1404" s="1"/>
      <c r="U1404" s="1"/>
      <c r="V1404" s="1"/>
      <c r="X1404" s="1"/>
    </row>
    <row r="1405" spans="8:24" x14ac:dyDescent="0.25"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S1405" s="1"/>
      <c r="U1405" s="1"/>
      <c r="V1405" s="1"/>
    </row>
    <row r="1409" spans="8:24" x14ac:dyDescent="0.25">
      <c r="X1409" s="1"/>
    </row>
    <row r="1410" spans="8:24" x14ac:dyDescent="0.25"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S1410" s="1"/>
      <c r="U1410" s="1"/>
      <c r="V1410" s="1"/>
      <c r="X1410" s="1"/>
    </row>
    <row r="1411" spans="8:24" x14ac:dyDescent="0.25"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S1411" s="1"/>
      <c r="U1411" s="1"/>
      <c r="V1411" s="1"/>
      <c r="X1411" s="1"/>
    </row>
    <row r="1412" spans="8:24" x14ac:dyDescent="0.25"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S1412" s="1"/>
      <c r="U1412" s="1"/>
      <c r="V1412" s="1"/>
      <c r="X1412" s="1"/>
    </row>
    <row r="1413" spans="8:24" x14ac:dyDescent="0.25"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S1413" s="1"/>
      <c r="U1413" s="1"/>
      <c r="V1413" s="1"/>
      <c r="X1413" s="1"/>
    </row>
    <row r="1414" spans="8:24" x14ac:dyDescent="0.25"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S1414" s="1"/>
      <c r="U1414" s="1"/>
      <c r="V1414" s="1"/>
      <c r="X1414" s="1"/>
    </row>
    <row r="1415" spans="8:24" x14ac:dyDescent="0.25"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S1415" s="1"/>
      <c r="U1415" s="1"/>
      <c r="V1415" s="1"/>
      <c r="X1415" s="1"/>
    </row>
    <row r="1416" spans="8:24" x14ac:dyDescent="0.25"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S1416" s="1"/>
      <c r="U1416" s="1"/>
      <c r="V1416" s="1"/>
      <c r="X1416" s="1"/>
    </row>
    <row r="1417" spans="8:24" x14ac:dyDescent="0.25"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S1417" s="1"/>
      <c r="U1417" s="1"/>
      <c r="V1417" s="1"/>
      <c r="X1417" s="1"/>
    </row>
    <row r="1418" spans="8:24" x14ac:dyDescent="0.25"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S1418" s="1"/>
      <c r="U1418" s="1"/>
      <c r="V1418" s="1"/>
      <c r="X1418" s="1"/>
    </row>
    <row r="1419" spans="8:24" x14ac:dyDescent="0.25"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S1419" s="1"/>
      <c r="U1419" s="1"/>
      <c r="V1419" s="1"/>
    </row>
    <row r="1421" spans="8:24" x14ac:dyDescent="0.25">
      <c r="X1421" s="1"/>
    </row>
    <row r="1422" spans="8:24" x14ac:dyDescent="0.25"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S1422" s="1"/>
      <c r="U1422" s="1"/>
      <c r="V1422" s="1"/>
      <c r="X1422" s="1"/>
    </row>
    <row r="1423" spans="8:24" x14ac:dyDescent="0.25"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S1423" s="1"/>
      <c r="U1423" s="1"/>
      <c r="V1423" s="1"/>
      <c r="X1423" s="1"/>
    </row>
    <row r="1424" spans="8:24" x14ac:dyDescent="0.25"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S1424" s="1"/>
      <c r="U1424" s="1"/>
      <c r="V1424" s="1"/>
      <c r="X1424" s="1"/>
    </row>
    <row r="1425" spans="8:24" x14ac:dyDescent="0.25"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S1425" s="1"/>
      <c r="U1425" s="1"/>
      <c r="V1425" s="1"/>
      <c r="X1425" s="1"/>
    </row>
    <row r="1426" spans="8:24" x14ac:dyDescent="0.25"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S1426" s="1"/>
      <c r="U1426" s="1"/>
      <c r="V1426" s="1"/>
      <c r="X1426" s="1"/>
    </row>
    <row r="1427" spans="8:24" x14ac:dyDescent="0.25"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S1427" s="1"/>
      <c r="U1427" s="1"/>
      <c r="V1427" s="1"/>
      <c r="X1427" s="1"/>
    </row>
    <row r="1428" spans="8:24" x14ac:dyDescent="0.25"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S1428" s="1"/>
      <c r="U1428" s="1"/>
      <c r="V1428" s="1"/>
      <c r="X1428" s="1"/>
    </row>
    <row r="1429" spans="8:24" x14ac:dyDescent="0.25"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S1429" s="1"/>
      <c r="U1429" s="1"/>
      <c r="V1429" s="1"/>
      <c r="X1429" s="1"/>
    </row>
    <row r="1430" spans="8:24" x14ac:dyDescent="0.25"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S1430" s="1"/>
      <c r="U1430" s="1"/>
      <c r="V1430" s="1"/>
      <c r="X1430" s="1"/>
    </row>
    <row r="1431" spans="8:24" x14ac:dyDescent="0.25"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S1431" s="1"/>
      <c r="U1431" s="1"/>
      <c r="V1431" s="1"/>
      <c r="X1431" s="1"/>
    </row>
    <row r="1432" spans="8:24" x14ac:dyDescent="0.25"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S1432" s="1"/>
      <c r="U1432" s="1"/>
      <c r="V1432" s="1"/>
      <c r="X1432" s="1"/>
    </row>
    <row r="1433" spans="8:24" x14ac:dyDescent="0.25"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S1433" s="1"/>
      <c r="U1433" s="1"/>
      <c r="V1433" s="1"/>
      <c r="X1433" s="1"/>
    </row>
    <row r="1434" spans="8:24" x14ac:dyDescent="0.25"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S1434" s="1"/>
      <c r="U1434" s="1"/>
      <c r="V1434" s="1"/>
      <c r="X1434" s="1"/>
    </row>
    <row r="1435" spans="8:24" x14ac:dyDescent="0.25"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S1435" s="1"/>
      <c r="U1435" s="1"/>
      <c r="V1435" s="1"/>
      <c r="X1435" s="1"/>
    </row>
    <row r="1436" spans="8:24" x14ac:dyDescent="0.25"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S1436" s="1"/>
      <c r="U1436" s="1"/>
      <c r="V1436" s="1"/>
      <c r="X1436" s="1"/>
    </row>
    <row r="1437" spans="8:24" x14ac:dyDescent="0.25"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S1437" s="1"/>
      <c r="U1437" s="1"/>
      <c r="V1437" s="1"/>
      <c r="X1437" s="1"/>
    </row>
    <row r="1438" spans="8:24" x14ac:dyDescent="0.25"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S1438" s="1"/>
      <c r="U1438" s="1"/>
      <c r="V1438" s="1"/>
      <c r="X1438" s="1"/>
    </row>
    <row r="1439" spans="8:24" x14ac:dyDescent="0.25"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S1439" s="1"/>
      <c r="U1439" s="1"/>
      <c r="V1439" s="1"/>
      <c r="X1439" s="1"/>
    </row>
    <row r="1440" spans="8:24" x14ac:dyDescent="0.25"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S1440" s="1"/>
      <c r="U1440" s="1"/>
      <c r="V1440" s="1"/>
      <c r="X1440" s="1"/>
    </row>
    <row r="1441" spans="8:24" x14ac:dyDescent="0.25"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S1441" s="1"/>
      <c r="U1441" s="1"/>
      <c r="V1441" s="1"/>
      <c r="X1441" s="1"/>
    </row>
    <row r="1442" spans="8:24" x14ac:dyDescent="0.25"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S1442" s="1"/>
      <c r="U1442" s="1"/>
      <c r="V1442" s="1"/>
      <c r="X1442" s="1"/>
    </row>
    <row r="1443" spans="8:24" x14ac:dyDescent="0.25"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S1443" s="1"/>
      <c r="U1443" s="1"/>
      <c r="V1443" s="1"/>
      <c r="X1443" s="1"/>
    </row>
    <row r="1444" spans="8:24" x14ac:dyDescent="0.25"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S1444" s="1"/>
      <c r="U1444" s="1"/>
      <c r="V1444" s="1"/>
      <c r="X1444" s="1"/>
    </row>
    <row r="1445" spans="8:24" x14ac:dyDescent="0.25"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S1445" s="1"/>
      <c r="U1445" s="1"/>
      <c r="V1445" s="1"/>
    </row>
    <row r="1451" spans="8:24" x14ac:dyDescent="0.25">
      <c r="X1451" s="1"/>
    </row>
    <row r="1452" spans="8:24" x14ac:dyDescent="0.25"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S1452" s="1"/>
      <c r="U1452" s="1"/>
      <c r="V1452" s="1"/>
      <c r="X1452" s="1"/>
    </row>
    <row r="1453" spans="8:24" x14ac:dyDescent="0.25"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S1453" s="1"/>
      <c r="U1453" s="1"/>
      <c r="V1453" s="1"/>
      <c r="X1453" s="1"/>
    </row>
    <row r="1454" spans="8:24" x14ac:dyDescent="0.25"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S1454" s="1"/>
      <c r="U1454" s="1"/>
      <c r="V1454" s="1"/>
      <c r="X1454" s="1"/>
    </row>
    <row r="1455" spans="8:24" x14ac:dyDescent="0.25"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S1455" s="1"/>
      <c r="U1455" s="1"/>
      <c r="V1455" s="1"/>
    </row>
    <row r="1459" spans="8:24" x14ac:dyDescent="0.25">
      <c r="X1459" s="1"/>
    </row>
    <row r="1460" spans="8:24" x14ac:dyDescent="0.25"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S1460" s="1"/>
      <c r="U1460" s="1"/>
      <c r="V1460" s="1"/>
      <c r="X1460" s="1"/>
    </row>
    <row r="1461" spans="8:24" x14ac:dyDescent="0.25"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S1461" s="1"/>
      <c r="U1461" s="1"/>
      <c r="V1461" s="1"/>
      <c r="X1461" s="1"/>
    </row>
    <row r="1462" spans="8:24" x14ac:dyDescent="0.25"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S1462" s="1"/>
      <c r="U1462" s="1"/>
      <c r="V1462" s="1"/>
    </row>
    <row r="1464" spans="8:24" x14ac:dyDescent="0.25">
      <c r="X1464" s="1"/>
    </row>
    <row r="1465" spans="8:24" x14ac:dyDescent="0.25"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S1465" s="1"/>
      <c r="U1465" s="1"/>
      <c r="V1465" s="1"/>
      <c r="X1465" s="1"/>
    </row>
    <row r="1466" spans="8:24" x14ac:dyDescent="0.25"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S1466" s="1"/>
      <c r="U1466" s="1"/>
      <c r="V1466" s="1"/>
      <c r="X1466" s="1"/>
    </row>
    <row r="1467" spans="8:24" x14ac:dyDescent="0.25"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S1467" s="1"/>
      <c r="U1467" s="1"/>
      <c r="V1467" s="1"/>
      <c r="X1467" s="1"/>
    </row>
    <row r="1468" spans="8:24" x14ac:dyDescent="0.25"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S1468" s="1"/>
      <c r="U1468" s="1"/>
      <c r="V1468" s="1"/>
    </row>
    <row r="1470" spans="8:24" x14ac:dyDescent="0.25">
      <c r="X1470" s="1"/>
    </row>
    <row r="1471" spans="8:24" x14ac:dyDescent="0.25"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S1471" s="1"/>
      <c r="U1471" s="1"/>
      <c r="V1471" s="1"/>
    </row>
    <row r="1473" spans="8:24" x14ac:dyDescent="0.25">
      <c r="X1473" s="1"/>
    </row>
    <row r="1474" spans="8:24" x14ac:dyDescent="0.25"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S1474" s="1"/>
      <c r="U1474" s="1"/>
      <c r="V1474" s="1"/>
      <c r="X1474" s="1"/>
    </row>
    <row r="1475" spans="8:24" x14ac:dyDescent="0.25"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S1475" s="1"/>
      <c r="U1475" s="1"/>
      <c r="V1475" s="1"/>
      <c r="X1475" s="1"/>
    </row>
    <row r="1476" spans="8:24" x14ac:dyDescent="0.25"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S1476" s="1"/>
      <c r="U1476" s="1"/>
      <c r="V1476" s="1"/>
      <c r="X1476" s="1"/>
    </row>
    <row r="1477" spans="8:24" x14ac:dyDescent="0.25"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S1477" s="1"/>
      <c r="U1477" s="1"/>
      <c r="V1477" s="1"/>
      <c r="X1477" s="1"/>
    </row>
    <row r="1478" spans="8:24" x14ac:dyDescent="0.25"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S1478" s="1"/>
      <c r="U1478" s="1"/>
      <c r="V1478" s="1"/>
    </row>
    <row r="1480" spans="8:24" x14ac:dyDescent="0.25">
      <c r="X1480" s="1"/>
    </row>
    <row r="1481" spans="8:24" x14ac:dyDescent="0.25"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S1481" s="1"/>
      <c r="U1481" s="1"/>
      <c r="V1481" s="1"/>
      <c r="X1481" s="1"/>
    </row>
    <row r="1482" spans="8:24" x14ac:dyDescent="0.25"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S1482" s="1"/>
      <c r="U1482" s="1"/>
      <c r="V1482" s="1"/>
      <c r="X1482" s="1"/>
    </row>
    <row r="1483" spans="8:24" x14ac:dyDescent="0.25"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S1483" s="1"/>
      <c r="U1483" s="1"/>
      <c r="V1483" s="1"/>
      <c r="X1483" s="1"/>
    </row>
    <row r="1484" spans="8:24" x14ac:dyDescent="0.25"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S1484" s="1"/>
      <c r="U1484" s="1"/>
      <c r="V1484" s="1"/>
    </row>
    <row r="1486" spans="8:24" x14ac:dyDescent="0.25">
      <c r="X1486" s="1"/>
    </row>
    <row r="1487" spans="8:24" x14ac:dyDescent="0.25"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S1487" s="1"/>
      <c r="U1487" s="1"/>
      <c r="V1487" s="1"/>
      <c r="X1487" s="1"/>
    </row>
    <row r="1488" spans="8:24" x14ac:dyDescent="0.25"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S1488" s="1"/>
      <c r="U1488" s="1"/>
      <c r="V1488" s="1"/>
      <c r="X1488" s="1"/>
    </row>
    <row r="1489" spans="8:24" x14ac:dyDescent="0.25"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S1489" s="1"/>
      <c r="U1489" s="1"/>
      <c r="V1489" s="1"/>
      <c r="X1489" s="1"/>
    </row>
    <row r="1490" spans="8:24" x14ac:dyDescent="0.25"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S1490" s="1"/>
      <c r="U1490" s="1"/>
      <c r="V1490" s="1"/>
      <c r="X1490" s="1"/>
    </row>
    <row r="1491" spans="8:24" x14ac:dyDescent="0.25"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S1491" s="1"/>
      <c r="U1491" s="1"/>
      <c r="V1491" s="1"/>
      <c r="X1491" s="1"/>
    </row>
    <row r="1492" spans="8:24" x14ac:dyDescent="0.25"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S1492" s="1"/>
      <c r="U1492" s="1"/>
      <c r="V1492" s="1"/>
      <c r="X1492" s="1"/>
    </row>
    <row r="1493" spans="8:24" x14ac:dyDescent="0.25"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S1493" s="1"/>
      <c r="U1493" s="1"/>
      <c r="V1493" s="1"/>
    </row>
    <row r="1495" spans="8:24" x14ac:dyDescent="0.25">
      <c r="X1495" s="1"/>
    </row>
    <row r="1496" spans="8:24" x14ac:dyDescent="0.25"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S1496" s="1"/>
      <c r="U1496" s="1"/>
      <c r="V1496" s="1"/>
      <c r="X1496" s="1"/>
    </row>
    <row r="1497" spans="8:24" x14ac:dyDescent="0.25"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S1497" s="1"/>
      <c r="U1497" s="1"/>
      <c r="V1497" s="1"/>
    </row>
    <row r="1499" spans="8:24" x14ac:dyDescent="0.25">
      <c r="X1499" s="1"/>
    </row>
    <row r="1500" spans="8:24" x14ac:dyDescent="0.25"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S1500" s="1"/>
      <c r="U1500" s="1"/>
      <c r="V1500" s="1"/>
    </row>
    <row r="1502" spans="8:24" x14ac:dyDescent="0.25">
      <c r="X1502" s="1"/>
    </row>
    <row r="1503" spans="8:24" x14ac:dyDescent="0.25"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S1503" s="1"/>
      <c r="U1503" s="1"/>
      <c r="V1503" s="1"/>
      <c r="X1503" s="1"/>
    </row>
    <row r="1504" spans="8:24" x14ac:dyDescent="0.25"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S1504" s="1"/>
      <c r="U1504" s="1"/>
      <c r="V1504" s="1"/>
    </row>
    <row r="1506" spans="8:24" x14ac:dyDescent="0.25">
      <c r="X1506" s="1"/>
    </row>
    <row r="1507" spans="8:24" x14ac:dyDescent="0.25"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S1507" s="1"/>
      <c r="U1507" s="1"/>
      <c r="V1507" s="1"/>
      <c r="X1507" s="1"/>
    </row>
    <row r="1508" spans="8:24" x14ac:dyDescent="0.25"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S1508" s="1"/>
      <c r="U1508" s="1"/>
      <c r="V1508" s="1"/>
      <c r="X1508" s="1"/>
    </row>
    <row r="1509" spans="8:24" x14ac:dyDescent="0.25"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S1509" s="1"/>
      <c r="U1509" s="1"/>
      <c r="V1509" s="1"/>
      <c r="X1509" s="1"/>
    </row>
    <row r="1510" spans="8:24" x14ac:dyDescent="0.25"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S1510" s="1"/>
      <c r="U1510" s="1"/>
      <c r="V1510" s="1"/>
    </row>
    <row r="1512" spans="8:24" x14ac:dyDescent="0.25">
      <c r="X1512" s="1"/>
    </row>
    <row r="1513" spans="8:24" x14ac:dyDescent="0.25"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S1513" s="1"/>
      <c r="U1513" s="1"/>
      <c r="V1513" s="1"/>
    </row>
    <row r="1517" spans="8:24" x14ac:dyDescent="0.25">
      <c r="X1517" s="1"/>
    </row>
    <row r="1518" spans="8:24" x14ac:dyDescent="0.25"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S1518" s="1"/>
      <c r="U1518" s="1"/>
      <c r="V1518" s="1"/>
      <c r="X1518" s="1"/>
    </row>
    <row r="1519" spans="8:24" x14ac:dyDescent="0.25"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S1519" s="1"/>
      <c r="U1519" s="1"/>
      <c r="V1519" s="1"/>
      <c r="X1519" s="1"/>
    </row>
    <row r="1520" spans="8:24" x14ac:dyDescent="0.25"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S1520" s="1"/>
      <c r="U1520" s="1"/>
      <c r="V1520" s="1"/>
      <c r="X1520" s="1"/>
    </row>
    <row r="1521" spans="8:24" x14ac:dyDescent="0.25"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S1521" s="1"/>
      <c r="U1521" s="1"/>
      <c r="V1521" s="1"/>
      <c r="X1521" s="1"/>
    </row>
    <row r="1522" spans="8:24" x14ac:dyDescent="0.25"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S1522" s="1"/>
      <c r="U1522" s="1"/>
      <c r="V1522" s="1"/>
      <c r="X1522" s="1"/>
    </row>
    <row r="1523" spans="8:24" x14ac:dyDescent="0.25"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S1523" s="1"/>
      <c r="U1523" s="1"/>
      <c r="V1523" s="1"/>
    </row>
    <row r="1525" spans="8:24" x14ac:dyDescent="0.25">
      <c r="X1525" s="1"/>
    </row>
    <row r="1526" spans="8:24" x14ac:dyDescent="0.25"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S1526" s="1"/>
      <c r="U1526" s="1"/>
      <c r="V1526" s="1"/>
      <c r="X1526" s="1"/>
    </row>
    <row r="1527" spans="8:24" x14ac:dyDescent="0.25"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S1527" s="1"/>
      <c r="U1527" s="1"/>
      <c r="V1527" s="1"/>
      <c r="X1527" s="1"/>
    </row>
    <row r="1528" spans="8:24" x14ac:dyDescent="0.25"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S1528" s="1"/>
      <c r="U1528" s="1"/>
      <c r="V1528" s="1"/>
      <c r="X1528" s="1"/>
    </row>
    <row r="1529" spans="8:24" x14ac:dyDescent="0.25"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S1529" s="1"/>
      <c r="U1529" s="1"/>
      <c r="V1529" s="1"/>
    </row>
    <row r="1531" spans="8:24" x14ac:dyDescent="0.25">
      <c r="X1531" s="1"/>
    </row>
    <row r="1532" spans="8:24" x14ac:dyDescent="0.25"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S1532" s="1"/>
      <c r="U1532" s="1"/>
      <c r="V1532" s="1"/>
    </row>
    <row r="1534" spans="8:24" x14ac:dyDescent="0.25">
      <c r="X1534" s="1"/>
    </row>
    <row r="1535" spans="8:24" x14ac:dyDescent="0.25"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S1535" s="1"/>
      <c r="U1535" s="1"/>
      <c r="V1535" s="1"/>
      <c r="X1535" s="1"/>
    </row>
    <row r="1536" spans="8:24" x14ac:dyDescent="0.25"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S1536" s="1"/>
      <c r="U1536" s="1"/>
      <c r="V1536" s="1"/>
      <c r="X1536" s="1"/>
    </row>
    <row r="1537" spans="8:24" x14ac:dyDescent="0.25"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S1537" s="1"/>
      <c r="U1537" s="1"/>
      <c r="V1537" s="1"/>
      <c r="X1537" s="1"/>
    </row>
    <row r="1538" spans="8:24" x14ac:dyDescent="0.25"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S1538" s="1"/>
      <c r="U1538" s="1"/>
      <c r="V1538" s="1"/>
      <c r="X1538" s="1"/>
    </row>
    <row r="1539" spans="8:24" x14ac:dyDescent="0.25"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S1539" s="1"/>
      <c r="U1539" s="1"/>
      <c r="V1539" s="1"/>
    </row>
    <row r="1541" spans="8:24" x14ac:dyDescent="0.25">
      <c r="X1541" s="1"/>
    </row>
    <row r="1542" spans="8:24" x14ac:dyDescent="0.25"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S1542" s="1"/>
      <c r="U1542" s="1"/>
      <c r="V1542" s="1"/>
      <c r="X1542" s="1"/>
    </row>
    <row r="1543" spans="8:24" x14ac:dyDescent="0.25"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S1543" s="1"/>
      <c r="U1543" s="1"/>
      <c r="V1543" s="1"/>
      <c r="X1543" s="1"/>
    </row>
    <row r="1544" spans="8:24" x14ac:dyDescent="0.25"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S1544" s="1"/>
      <c r="U1544" s="1"/>
      <c r="V1544" s="1"/>
      <c r="X1544" s="1"/>
    </row>
    <row r="1545" spans="8:24" x14ac:dyDescent="0.25"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S1545" s="1"/>
      <c r="U1545" s="1"/>
      <c r="V1545" s="1"/>
    </row>
    <row r="1549" spans="8:24" x14ac:dyDescent="0.25">
      <c r="X1549" s="1"/>
    </row>
    <row r="1550" spans="8:24" x14ac:dyDescent="0.25"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S1550" s="1"/>
      <c r="U1550" s="1"/>
      <c r="V1550" s="1"/>
      <c r="X1550" s="1"/>
    </row>
    <row r="1551" spans="8:24" x14ac:dyDescent="0.25"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S1551" s="1"/>
      <c r="U1551" s="1"/>
      <c r="V1551" s="1"/>
      <c r="X1551" s="1"/>
    </row>
    <row r="1552" spans="8:24" x14ac:dyDescent="0.25"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S1552" s="1"/>
      <c r="U1552" s="1"/>
      <c r="V1552" s="1"/>
      <c r="X1552" s="1"/>
    </row>
    <row r="1553" spans="8:24" x14ac:dyDescent="0.25"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S1553" s="1"/>
      <c r="U1553" s="1"/>
      <c r="V1553" s="1"/>
      <c r="X1553" s="1"/>
    </row>
    <row r="1554" spans="8:24" x14ac:dyDescent="0.25"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S1554" s="1"/>
      <c r="U1554" s="1"/>
      <c r="V1554" s="1"/>
      <c r="X1554" s="1"/>
    </row>
    <row r="1555" spans="8:24" x14ac:dyDescent="0.25"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S1555" s="1"/>
      <c r="U1555" s="1"/>
      <c r="V1555" s="1"/>
      <c r="X1555" s="1"/>
    </row>
    <row r="1556" spans="8:24" x14ac:dyDescent="0.25"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S1556" s="1"/>
      <c r="U1556" s="1"/>
      <c r="V1556" s="1"/>
      <c r="X1556" s="1"/>
    </row>
    <row r="1557" spans="8:24" x14ac:dyDescent="0.25"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S1557" s="1"/>
      <c r="U1557" s="1"/>
      <c r="V1557" s="1"/>
      <c r="X1557" s="1"/>
    </row>
    <row r="1558" spans="8:24" x14ac:dyDescent="0.25"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S1558" s="1"/>
      <c r="U1558" s="1"/>
      <c r="V1558" s="1"/>
      <c r="X1558" s="1"/>
    </row>
    <row r="1559" spans="8:24" x14ac:dyDescent="0.25"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S1559" s="1"/>
      <c r="U1559" s="1"/>
      <c r="V1559" s="1"/>
      <c r="X1559" s="1"/>
    </row>
    <row r="1560" spans="8:24" x14ac:dyDescent="0.25"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S1560" s="1"/>
      <c r="U1560" s="1"/>
      <c r="V1560" s="1"/>
      <c r="X1560" s="1"/>
    </row>
    <row r="1561" spans="8:24" x14ac:dyDescent="0.25"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S1561" s="1"/>
      <c r="U1561" s="1"/>
      <c r="V1561" s="1"/>
      <c r="X1561" s="1"/>
    </row>
    <row r="1562" spans="8:24" x14ac:dyDescent="0.25"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S1562" s="1"/>
      <c r="U1562" s="1"/>
      <c r="V1562" s="1"/>
      <c r="X1562" s="1"/>
    </row>
    <row r="1563" spans="8:24" x14ac:dyDescent="0.25"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S1563" s="1"/>
      <c r="U1563" s="1"/>
      <c r="V1563" s="1"/>
      <c r="X1563" s="1"/>
    </row>
    <row r="1564" spans="8:24" x14ac:dyDescent="0.25"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S1564" s="1"/>
      <c r="U1564" s="1"/>
      <c r="V1564" s="1"/>
      <c r="X1564" s="1"/>
    </row>
    <row r="1565" spans="8:24" x14ac:dyDescent="0.25"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S1565" s="1"/>
      <c r="U1565" s="1"/>
      <c r="V1565" s="1"/>
      <c r="X1565" s="1"/>
    </row>
    <row r="1566" spans="8:24" x14ac:dyDescent="0.25"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S1566" s="1"/>
      <c r="U1566" s="1"/>
      <c r="V1566" s="1"/>
      <c r="X1566" s="1"/>
    </row>
    <row r="1567" spans="8:24" x14ac:dyDescent="0.25"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S1567" s="1"/>
      <c r="U1567" s="1"/>
      <c r="V1567" s="1"/>
      <c r="X1567" s="1"/>
    </row>
    <row r="1568" spans="8:24" x14ac:dyDescent="0.25"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S1568" s="1"/>
      <c r="U1568" s="1"/>
      <c r="V1568" s="1"/>
      <c r="X1568" s="1"/>
    </row>
    <row r="1569" spans="8:24" x14ac:dyDescent="0.25"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S1569" s="1"/>
      <c r="U1569" s="1"/>
      <c r="V1569" s="1"/>
    </row>
    <row r="1571" spans="8:24" x14ac:dyDescent="0.25">
      <c r="X1571" s="1"/>
    </row>
    <row r="1572" spans="8:24" x14ac:dyDescent="0.25"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S1572" s="1"/>
      <c r="U1572" s="1"/>
      <c r="V1572" s="1"/>
      <c r="X1572" s="1"/>
    </row>
    <row r="1573" spans="8:24" x14ac:dyDescent="0.25"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S1573" s="1"/>
      <c r="U1573" s="1"/>
      <c r="V1573" s="1"/>
      <c r="X1573" s="1"/>
    </row>
    <row r="1574" spans="8:24" x14ac:dyDescent="0.25"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S1574" s="1"/>
      <c r="U1574" s="1"/>
      <c r="V1574" s="1"/>
      <c r="X1574" s="1"/>
    </row>
    <row r="1575" spans="8:24" x14ac:dyDescent="0.25"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S1575" s="1"/>
      <c r="U1575" s="1"/>
      <c r="V1575" s="1"/>
      <c r="X1575" s="1"/>
    </row>
    <row r="1576" spans="8:24" x14ac:dyDescent="0.25"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S1576" s="1"/>
      <c r="U1576" s="1"/>
      <c r="V1576" s="1"/>
      <c r="X1576" s="1"/>
    </row>
    <row r="1577" spans="8:24" x14ac:dyDescent="0.25"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S1577" s="1"/>
      <c r="U1577" s="1"/>
      <c r="V1577" s="1"/>
      <c r="X1577" s="1"/>
    </row>
    <row r="1578" spans="8:24" x14ac:dyDescent="0.25"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S1578" s="1"/>
      <c r="U1578" s="1"/>
      <c r="V1578" s="1"/>
      <c r="X1578" s="1"/>
    </row>
    <row r="1579" spans="8:24" x14ac:dyDescent="0.25"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S1579" s="1"/>
      <c r="U1579" s="1"/>
      <c r="V1579" s="1"/>
      <c r="X1579" s="1"/>
    </row>
    <row r="1580" spans="8:24" x14ac:dyDescent="0.25"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S1580" s="1"/>
      <c r="U1580" s="1"/>
      <c r="V1580" s="1"/>
      <c r="X1580" s="1"/>
    </row>
    <row r="1581" spans="8:24" x14ac:dyDescent="0.25"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S1581" s="1"/>
      <c r="U1581" s="1"/>
      <c r="V1581" s="1"/>
      <c r="X1581" s="1"/>
    </row>
    <row r="1582" spans="8:24" x14ac:dyDescent="0.25"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S1582" s="1"/>
      <c r="U1582" s="1"/>
      <c r="V1582" s="1"/>
      <c r="X1582" s="1"/>
    </row>
    <row r="1583" spans="8:24" x14ac:dyDescent="0.25"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S1583" s="1"/>
      <c r="U1583" s="1"/>
      <c r="V1583" s="1"/>
      <c r="X1583" s="1"/>
    </row>
    <row r="1584" spans="8:24" x14ac:dyDescent="0.25"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S1584" s="1"/>
      <c r="U1584" s="1"/>
      <c r="V1584" s="1"/>
      <c r="X1584" s="1"/>
    </row>
    <row r="1585" spans="8:24" x14ac:dyDescent="0.25"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S1585" s="1"/>
      <c r="U1585" s="1"/>
      <c r="V1585" s="1"/>
      <c r="X1585" s="1"/>
    </row>
    <row r="1586" spans="8:24" x14ac:dyDescent="0.25"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S1586" s="1"/>
      <c r="U1586" s="1"/>
      <c r="V1586" s="1"/>
      <c r="X1586" s="1"/>
    </row>
    <row r="1587" spans="8:24" x14ac:dyDescent="0.25"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S1587" s="1"/>
      <c r="U1587" s="1"/>
      <c r="V1587" s="1"/>
      <c r="X1587" s="1"/>
    </row>
    <row r="1588" spans="8:24" x14ac:dyDescent="0.25"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S1588" s="1"/>
      <c r="U1588" s="1"/>
      <c r="V1588" s="1"/>
      <c r="X1588" s="1"/>
    </row>
    <row r="1589" spans="8:24" x14ac:dyDescent="0.25"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S1589" s="1"/>
      <c r="U1589" s="1"/>
      <c r="V1589" s="1"/>
      <c r="X1589" s="1"/>
    </row>
    <row r="1590" spans="8:24" x14ac:dyDescent="0.25"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S1590" s="1"/>
      <c r="U1590" s="1"/>
      <c r="V1590" s="1"/>
      <c r="X1590" s="1"/>
    </row>
    <row r="1591" spans="8:24" x14ac:dyDescent="0.25"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S1591" s="1"/>
      <c r="U1591" s="1"/>
      <c r="V1591" s="1"/>
    </row>
    <row r="1593" spans="8:24" x14ac:dyDescent="0.25">
      <c r="X1593" s="1"/>
    </row>
    <row r="1594" spans="8:24" x14ac:dyDescent="0.25"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S1594" s="1"/>
      <c r="U1594" s="1"/>
      <c r="V1594" s="1"/>
      <c r="X1594" s="1"/>
    </row>
    <row r="1595" spans="8:24" x14ac:dyDescent="0.25"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S1595" s="1"/>
      <c r="U1595" s="1"/>
      <c r="V1595" s="1"/>
      <c r="X1595" s="1"/>
    </row>
    <row r="1596" spans="8:24" x14ac:dyDescent="0.25"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S1596" s="1"/>
      <c r="U1596" s="1"/>
      <c r="V1596" s="1"/>
      <c r="X1596" s="1"/>
    </row>
    <row r="1597" spans="8:24" x14ac:dyDescent="0.25"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S1597" s="1"/>
      <c r="U1597" s="1"/>
      <c r="V1597" s="1"/>
      <c r="X1597" s="1"/>
    </row>
    <row r="1598" spans="8:24" x14ac:dyDescent="0.25"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S1598" s="1"/>
      <c r="U1598" s="1"/>
      <c r="V1598" s="1"/>
      <c r="X1598" s="1"/>
    </row>
    <row r="1599" spans="8:24" x14ac:dyDescent="0.25"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S1599" s="1"/>
      <c r="U1599" s="1"/>
      <c r="V1599" s="1"/>
    </row>
    <row r="1601" spans="8:24" x14ac:dyDescent="0.25">
      <c r="X1601" s="1"/>
    </row>
    <row r="1602" spans="8:24" x14ac:dyDescent="0.25"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S1602" s="1"/>
      <c r="U1602" s="1"/>
      <c r="V1602" s="1"/>
      <c r="X1602" s="1"/>
    </row>
    <row r="1603" spans="8:24" x14ac:dyDescent="0.25"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S1603" s="1"/>
      <c r="U1603" s="1"/>
      <c r="V1603" s="1"/>
      <c r="X1603" s="1"/>
    </row>
    <row r="1604" spans="8:24" x14ac:dyDescent="0.25"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S1604" s="1"/>
      <c r="U1604" s="1"/>
      <c r="V1604" s="1"/>
      <c r="X1604" s="1"/>
    </row>
    <row r="1605" spans="8:24" x14ac:dyDescent="0.25"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S1605" s="1"/>
      <c r="U1605" s="1"/>
      <c r="V1605" s="1"/>
      <c r="X1605" s="1"/>
    </row>
    <row r="1606" spans="8:24" x14ac:dyDescent="0.25"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S1606" s="1"/>
      <c r="U1606" s="1"/>
      <c r="V1606" s="1"/>
      <c r="X1606" s="1"/>
    </row>
    <row r="1607" spans="8:24" x14ac:dyDescent="0.25"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S1607" s="1"/>
      <c r="U1607" s="1"/>
      <c r="V1607" s="1"/>
      <c r="X1607" s="1"/>
    </row>
    <row r="1608" spans="8:24" x14ac:dyDescent="0.25"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S1608" s="1"/>
      <c r="U1608" s="1"/>
      <c r="V1608" s="1"/>
      <c r="X1608" s="1"/>
    </row>
    <row r="1609" spans="8:24" x14ac:dyDescent="0.25"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S1609" s="1"/>
      <c r="U1609" s="1"/>
      <c r="V1609" s="1"/>
      <c r="X1609" s="1"/>
    </row>
    <row r="1610" spans="8:24" x14ac:dyDescent="0.25"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S1610" s="1"/>
      <c r="U1610" s="1"/>
      <c r="V1610" s="1"/>
    </row>
    <row r="1612" spans="8:24" x14ac:dyDescent="0.25">
      <c r="X1612" s="1"/>
    </row>
    <row r="1613" spans="8:24" x14ac:dyDescent="0.25"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S1613" s="1"/>
      <c r="U1613" s="1"/>
      <c r="V1613" s="1"/>
      <c r="X1613" s="1"/>
    </row>
    <row r="1614" spans="8:24" x14ac:dyDescent="0.25"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S1614" s="1"/>
      <c r="U1614" s="1"/>
      <c r="V1614" s="1"/>
    </row>
    <row r="1616" spans="8:24" x14ac:dyDescent="0.25">
      <c r="X1616" s="1"/>
    </row>
    <row r="1617" spans="8:24" x14ac:dyDescent="0.25"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S1617" s="1"/>
      <c r="U1617" s="1"/>
      <c r="V1617" s="1"/>
      <c r="X1617" s="1"/>
    </row>
    <row r="1618" spans="8:24" x14ac:dyDescent="0.25"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S1618" s="1"/>
      <c r="U1618" s="1"/>
      <c r="V1618" s="1"/>
      <c r="X1618" s="1"/>
    </row>
    <row r="1619" spans="8:24" x14ac:dyDescent="0.25"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S1619" s="1"/>
      <c r="U1619" s="1"/>
      <c r="V1619" s="1"/>
      <c r="X1619" s="1"/>
    </row>
    <row r="1620" spans="8:24" x14ac:dyDescent="0.25"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S1620" s="1"/>
      <c r="U1620" s="1"/>
      <c r="V1620" s="1"/>
      <c r="X1620" s="1"/>
    </row>
    <row r="1621" spans="8:24" x14ac:dyDescent="0.25"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S1621" s="1"/>
      <c r="U1621" s="1"/>
      <c r="V1621" s="1"/>
      <c r="X1621" s="1"/>
    </row>
    <row r="1622" spans="8:24" x14ac:dyDescent="0.25"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S1622" s="1"/>
      <c r="U1622" s="1"/>
      <c r="V1622" s="1"/>
    </row>
    <row r="1624" spans="8:24" x14ac:dyDescent="0.25">
      <c r="X1624" s="1"/>
    </row>
    <row r="1625" spans="8:24" x14ac:dyDescent="0.25"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S1625" s="1"/>
      <c r="U1625" s="1"/>
      <c r="V1625" s="1"/>
    </row>
    <row r="1627" spans="8:24" x14ac:dyDescent="0.25">
      <c r="X1627" s="1"/>
    </row>
    <row r="1628" spans="8:24" x14ac:dyDescent="0.25"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S1628" s="1"/>
      <c r="U1628" s="1"/>
      <c r="V1628" s="1"/>
      <c r="X1628" s="1"/>
    </row>
    <row r="1629" spans="8:24" x14ac:dyDescent="0.25"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S1629" s="1"/>
      <c r="U1629" s="1"/>
      <c r="V1629" s="1"/>
      <c r="X1629" s="1"/>
    </row>
    <row r="1630" spans="8:24" x14ac:dyDescent="0.25"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S1630" s="1"/>
      <c r="U1630" s="1"/>
      <c r="V1630" s="1"/>
      <c r="X1630" s="1"/>
    </row>
    <row r="1631" spans="8:24" x14ac:dyDescent="0.25"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S1631" s="1"/>
      <c r="U1631" s="1"/>
      <c r="V1631" s="1"/>
      <c r="X1631" s="1"/>
    </row>
    <row r="1632" spans="8:24" x14ac:dyDescent="0.25"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S1632" s="1"/>
      <c r="U1632" s="1"/>
      <c r="V1632" s="1"/>
      <c r="X1632" s="1"/>
    </row>
    <row r="1633" spans="8:24" x14ac:dyDescent="0.25"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S1633" s="1"/>
      <c r="U1633" s="1"/>
      <c r="V1633" s="1"/>
      <c r="X1633" s="1"/>
    </row>
    <row r="1634" spans="8:24" x14ac:dyDescent="0.25"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S1634" s="1"/>
      <c r="U1634" s="1"/>
      <c r="V1634" s="1"/>
    </row>
    <row r="1636" spans="8:24" x14ac:dyDescent="0.25">
      <c r="X1636" s="1"/>
    </row>
    <row r="1637" spans="8:24" x14ac:dyDescent="0.25"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S1637" s="1"/>
      <c r="U1637" s="1"/>
      <c r="V1637" s="1"/>
    </row>
    <row r="1641" spans="8:24" x14ac:dyDescent="0.25">
      <c r="X1641" s="1"/>
    </row>
    <row r="1642" spans="8:24" x14ac:dyDescent="0.25"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S1642" s="1"/>
      <c r="U1642" s="1"/>
      <c r="V1642" s="1"/>
      <c r="X1642" s="1"/>
    </row>
    <row r="1643" spans="8:24" x14ac:dyDescent="0.25"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S1643" s="1"/>
      <c r="U1643" s="1"/>
      <c r="V1643" s="1"/>
      <c r="X1643" s="1"/>
    </row>
    <row r="1644" spans="8:24" x14ac:dyDescent="0.25"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S1644" s="1"/>
      <c r="U1644" s="1"/>
      <c r="V1644" s="1"/>
      <c r="X1644" s="1"/>
    </row>
    <row r="1645" spans="8:24" x14ac:dyDescent="0.25"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S1645" s="1"/>
      <c r="U1645" s="1"/>
      <c r="V1645" s="1"/>
      <c r="X1645" s="1"/>
    </row>
    <row r="1646" spans="8:24" x14ac:dyDescent="0.25"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S1646" s="1"/>
      <c r="U1646" s="1"/>
      <c r="V1646" s="1"/>
      <c r="X1646" s="1"/>
    </row>
    <row r="1647" spans="8:24" x14ac:dyDescent="0.25"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S1647" s="1"/>
      <c r="U1647" s="1"/>
      <c r="V1647" s="1"/>
    </row>
    <row r="1649" spans="8:24" x14ac:dyDescent="0.25">
      <c r="X1649" s="1"/>
    </row>
    <row r="1650" spans="8:24" x14ac:dyDescent="0.25"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S1650" s="1"/>
      <c r="U1650" s="1"/>
      <c r="V1650" s="1"/>
      <c r="X1650" s="1"/>
    </row>
    <row r="1651" spans="8:24" x14ac:dyDescent="0.25"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S1651" s="1"/>
      <c r="U1651" s="1"/>
      <c r="V1651" s="1"/>
    </row>
    <row r="1653" spans="8:24" x14ac:dyDescent="0.25">
      <c r="X1653" s="1"/>
    </row>
    <row r="1654" spans="8:24" x14ac:dyDescent="0.25"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S1654" s="1"/>
      <c r="U1654" s="1"/>
      <c r="V1654" s="1"/>
    </row>
    <row r="1656" spans="8:24" x14ac:dyDescent="0.25">
      <c r="X1656" s="1"/>
    </row>
    <row r="1657" spans="8:24" x14ac:dyDescent="0.25"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S1657" s="1"/>
      <c r="U1657" s="1"/>
      <c r="V1657" s="1"/>
      <c r="X1657" s="1"/>
    </row>
    <row r="1658" spans="8:24" x14ac:dyDescent="0.25"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S1658" s="1"/>
      <c r="U1658" s="1"/>
      <c r="V1658" s="1"/>
      <c r="X1658" s="1"/>
    </row>
    <row r="1659" spans="8:24" x14ac:dyDescent="0.25"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S1659" s="1"/>
      <c r="U1659" s="1"/>
      <c r="V1659" s="1"/>
      <c r="X1659" s="1"/>
    </row>
    <row r="1660" spans="8:24" x14ac:dyDescent="0.25"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S1660" s="1"/>
      <c r="U1660" s="1"/>
      <c r="V1660" s="1"/>
    </row>
    <row r="1662" spans="8:24" x14ac:dyDescent="0.25">
      <c r="X1662" s="1"/>
    </row>
    <row r="1663" spans="8:24" x14ac:dyDescent="0.25"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S1663" s="1"/>
      <c r="U1663" s="1"/>
      <c r="V1663" s="1"/>
    </row>
    <row r="1667" spans="8:24" x14ac:dyDescent="0.25">
      <c r="X1667" s="1"/>
    </row>
    <row r="1668" spans="8:24" x14ac:dyDescent="0.25"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S1668" s="1"/>
      <c r="U1668" s="1"/>
      <c r="V1668" s="1"/>
      <c r="X1668" s="1"/>
    </row>
    <row r="1669" spans="8:24" x14ac:dyDescent="0.25"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S1669" s="1"/>
      <c r="U1669" s="1"/>
      <c r="V1669" s="1"/>
      <c r="X1669" s="1"/>
    </row>
    <row r="1670" spans="8:24" x14ac:dyDescent="0.25"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S1670" s="1"/>
      <c r="U1670" s="1"/>
      <c r="V1670" s="1"/>
      <c r="X1670" s="1"/>
    </row>
    <row r="1671" spans="8:24" x14ac:dyDescent="0.25"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S1671" s="1"/>
      <c r="U1671" s="1"/>
      <c r="V1671" s="1"/>
      <c r="X1671" s="1"/>
    </row>
    <row r="1672" spans="8:24" x14ac:dyDescent="0.25"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S1672" s="1"/>
      <c r="U1672" s="1"/>
      <c r="V1672" s="1"/>
      <c r="X1672" s="1"/>
    </row>
    <row r="1673" spans="8:24" x14ac:dyDescent="0.25"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S1673" s="1"/>
      <c r="U1673" s="1"/>
      <c r="V1673" s="1"/>
      <c r="X1673" s="1"/>
    </row>
    <row r="1674" spans="8:24" x14ac:dyDescent="0.25"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S1674" s="1"/>
      <c r="U1674" s="1"/>
      <c r="V1674" s="1"/>
      <c r="X1674" s="1"/>
    </row>
    <row r="1675" spans="8:24" x14ac:dyDescent="0.25"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S1675" s="1"/>
      <c r="U1675" s="1"/>
      <c r="V1675" s="1"/>
      <c r="X1675" s="1"/>
    </row>
    <row r="1676" spans="8:24" x14ac:dyDescent="0.25"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S1676" s="1"/>
      <c r="U1676" s="1"/>
      <c r="V1676" s="1"/>
      <c r="X1676" s="1"/>
    </row>
    <row r="1677" spans="8:24" x14ac:dyDescent="0.25"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S1677" s="1"/>
      <c r="U1677" s="1"/>
      <c r="V1677" s="1"/>
      <c r="X1677" s="1"/>
    </row>
    <row r="1678" spans="8:24" x14ac:dyDescent="0.25"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S1678" s="1"/>
      <c r="U1678" s="1"/>
      <c r="V1678" s="1"/>
      <c r="X1678" s="1"/>
    </row>
    <row r="1679" spans="8:24" x14ac:dyDescent="0.25"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S1679" s="1"/>
      <c r="U1679" s="1"/>
      <c r="V1679" s="1"/>
      <c r="X1679" s="1"/>
    </row>
    <row r="1680" spans="8:24" x14ac:dyDescent="0.25"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S1680" s="1"/>
      <c r="U1680" s="1"/>
      <c r="V1680" s="1"/>
      <c r="X1680" s="1"/>
    </row>
    <row r="1681" spans="8:24" x14ac:dyDescent="0.25"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S1681" s="1"/>
      <c r="U1681" s="1"/>
      <c r="V1681" s="1"/>
      <c r="X1681" s="1"/>
    </row>
    <row r="1682" spans="8:24" x14ac:dyDescent="0.25"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S1682" s="1"/>
      <c r="U1682" s="1"/>
      <c r="V1682" s="1"/>
      <c r="X1682" s="1"/>
    </row>
    <row r="1683" spans="8:24" x14ac:dyDescent="0.25"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S1683" s="1"/>
      <c r="U1683" s="1"/>
      <c r="V1683" s="1"/>
      <c r="X1683" s="1"/>
    </row>
    <row r="1684" spans="8:24" x14ac:dyDescent="0.25"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S1684" s="1"/>
      <c r="U1684" s="1"/>
      <c r="V1684" s="1"/>
      <c r="X1684" s="1"/>
    </row>
    <row r="1685" spans="8:24" x14ac:dyDescent="0.25"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S1685" s="1"/>
      <c r="U1685" s="1"/>
      <c r="V1685" s="1"/>
      <c r="X1685" s="1"/>
    </row>
    <row r="1686" spans="8:24" x14ac:dyDescent="0.25"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S1686" s="1"/>
      <c r="U1686" s="1"/>
      <c r="V1686" s="1"/>
    </row>
    <row r="1688" spans="8:24" x14ac:dyDescent="0.25">
      <c r="X1688" s="1"/>
    </row>
    <row r="1689" spans="8:24" x14ac:dyDescent="0.25"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S1689" s="1"/>
      <c r="U1689" s="1"/>
      <c r="V1689" s="1"/>
      <c r="X1689" s="1"/>
    </row>
    <row r="1690" spans="8:24" x14ac:dyDescent="0.25"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S1690" s="1"/>
      <c r="U1690" s="1"/>
      <c r="V1690" s="1"/>
      <c r="X1690" s="1"/>
    </row>
    <row r="1691" spans="8:24" x14ac:dyDescent="0.25"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S1691" s="1"/>
      <c r="U1691" s="1"/>
      <c r="V1691" s="1"/>
      <c r="X1691" s="1"/>
    </row>
    <row r="1692" spans="8:24" x14ac:dyDescent="0.25"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S1692" s="1"/>
      <c r="U1692" s="1"/>
      <c r="V1692" s="1"/>
      <c r="X1692" s="1"/>
    </row>
    <row r="1693" spans="8:24" x14ac:dyDescent="0.25"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S1693" s="1"/>
      <c r="U1693" s="1"/>
      <c r="V1693" s="1"/>
      <c r="X1693" s="1"/>
    </row>
    <row r="1694" spans="8:24" x14ac:dyDescent="0.25"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S1694" s="1"/>
      <c r="U1694" s="1"/>
      <c r="V1694" s="1"/>
      <c r="X1694" s="1"/>
    </row>
    <row r="1695" spans="8:24" x14ac:dyDescent="0.25"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S1695" s="1"/>
      <c r="U1695" s="1"/>
      <c r="V1695" s="1"/>
      <c r="X1695" s="1"/>
    </row>
    <row r="1696" spans="8:24" x14ac:dyDescent="0.25"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S1696" s="1"/>
      <c r="U1696" s="1"/>
      <c r="V1696" s="1"/>
      <c r="X1696" s="1"/>
    </row>
    <row r="1697" spans="8:24" x14ac:dyDescent="0.25"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S1697" s="1"/>
      <c r="U1697" s="1"/>
      <c r="V1697" s="1"/>
      <c r="X1697" s="1"/>
    </row>
    <row r="1698" spans="8:24" x14ac:dyDescent="0.25"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S1698" s="1"/>
      <c r="U1698" s="1"/>
      <c r="V1698" s="1"/>
      <c r="X1698" s="1"/>
    </row>
    <row r="1699" spans="8:24" x14ac:dyDescent="0.25"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S1699" s="1"/>
      <c r="U1699" s="1"/>
      <c r="V1699" s="1"/>
      <c r="X1699" s="1"/>
    </row>
    <row r="1700" spans="8:24" x14ac:dyDescent="0.25"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S1700" s="1"/>
      <c r="U1700" s="1"/>
      <c r="V1700" s="1"/>
      <c r="X1700" s="1"/>
    </row>
    <row r="1701" spans="8:24" x14ac:dyDescent="0.25"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S1701" s="1"/>
      <c r="U1701" s="1"/>
      <c r="V1701" s="1"/>
      <c r="X1701" s="1"/>
    </row>
    <row r="1702" spans="8:24" x14ac:dyDescent="0.25"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S1702" s="1"/>
      <c r="U1702" s="1"/>
      <c r="V1702" s="1"/>
    </row>
    <row r="1704" spans="8:24" x14ac:dyDescent="0.25">
      <c r="X1704" s="1"/>
    </row>
    <row r="1705" spans="8:24" x14ac:dyDescent="0.25"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S1705" s="1"/>
      <c r="U1705" s="1"/>
      <c r="V1705" s="1"/>
      <c r="X1705" s="1"/>
    </row>
    <row r="1706" spans="8:24" x14ac:dyDescent="0.25"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S1706" s="1"/>
      <c r="U1706" s="1"/>
      <c r="V1706" s="1"/>
      <c r="X1706" s="1"/>
    </row>
    <row r="1707" spans="8:24" x14ac:dyDescent="0.25"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S1707" s="1"/>
      <c r="U1707" s="1"/>
      <c r="V1707" s="1"/>
      <c r="X1707" s="1"/>
    </row>
    <row r="1708" spans="8:24" x14ac:dyDescent="0.25"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S1708" s="1"/>
      <c r="U1708" s="1"/>
      <c r="V1708" s="1"/>
      <c r="X1708" s="1"/>
    </row>
    <row r="1709" spans="8:24" x14ac:dyDescent="0.25"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S1709" s="1"/>
      <c r="U1709" s="1"/>
      <c r="V1709" s="1"/>
    </row>
    <row r="1711" spans="8:24" x14ac:dyDescent="0.25">
      <c r="X1711" s="1"/>
    </row>
    <row r="1712" spans="8:24" x14ac:dyDescent="0.25"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S1712" s="1"/>
      <c r="U1712" s="1"/>
      <c r="V1712" s="1"/>
    </row>
    <row r="1714" spans="8:24" x14ac:dyDescent="0.25">
      <c r="X1714" s="1"/>
    </row>
    <row r="1715" spans="8:24" x14ac:dyDescent="0.25"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S1715" s="1"/>
      <c r="U1715" s="1"/>
      <c r="V1715" s="1"/>
    </row>
    <row r="1717" spans="8:24" x14ac:dyDescent="0.25">
      <c r="X1717" s="1"/>
    </row>
    <row r="1718" spans="8:24" x14ac:dyDescent="0.25"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S1718" s="1"/>
      <c r="U1718" s="1"/>
      <c r="V1718" s="1"/>
      <c r="X1718" s="1"/>
    </row>
    <row r="1719" spans="8:24" x14ac:dyDescent="0.25"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S1719" s="1"/>
      <c r="U1719" s="1"/>
      <c r="V1719" s="1"/>
      <c r="X1719" s="1"/>
    </row>
    <row r="1720" spans="8:24" x14ac:dyDescent="0.25"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S1720" s="1"/>
      <c r="U1720" s="1"/>
      <c r="V1720" s="1"/>
      <c r="X1720" s="1"/>
    </row>
    <row r="1721" spans="8:24" x14ac:dyDescent="0.25"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S1721" s="1"/>
      <c r="U1721" s="1"/>
      <c r="V1721" s="1"/>
    </row>
    <row r="1723" spans="8:24" x14ac:dyDescent="0.25">
      <c r="X1723" s="1"/>
    </row>
    <row r="1724" spans="8:24" x14ac:dyDescent="0.25"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S1724" s="1"/>
      <c r="U1724" s="1"/>
      <c r="V1724" s="1"/>
    </row>
    <row r="1726" spans="8:24" x14ac:dyDescent="0.25">
      <c r="X1726" s="1"/>
    </row>
    <row r="1727" spans="8:24" x14ac:dyDescent="0.25"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S1727" s="1"/>
      <c r="U1727" s="1"/>
      <c r="V1727" s="1"/>
      <c r="X1727" s="1"/>
    </row>
    <row r="1728" spans="8:24" x14ac:dyDescent="0.25"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S1728" s="1"/>
      <c r="U1728" s="1"/>
      <c r="V1728" s="1"/>
      <c r="X1728" s="1"/>
    </row>
    <row r="1729" spans="8:24" x14ac:dyDescent="0.25"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S1729" s="1"/>
      <c r="U1729" s="1"/>
      <c r="V1729" s="1"/>
      <c r="X1729" s="1"/>
    </row>
    <row r="1730" spans="8:24" x14ac:dyDescent="0.25"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S1730" s="1"/>
      <c r="U1730" s="1"/>
      <c r="V1730" s="1"/>
    </row>
    <row r="1732" spans="8:24" x14ac:dyDescent="0.25">
      <c r="X1732" s="1"/>
    </row>
    <row r="1733" spans="8:24" x14ac:dyDescent="0.25"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S1733" s="1"/>
      <c r="U1733" s="1"/>
      <c r="V1733" s="1"/>
      <c r="X1733" s="1"/>
    </row>
    <row r="1734" spans="8:24" x14ac:dyDescent="0.25"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S1734" s="1"/>
      <c r="U1734" s="1"/>
      <c r="V1734" s="1"/>
      <c r="X1734" s="1"/>
    </row>
    <row r="1735" spans="8:24" x14ac:dyDescent="0.25"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S1735" s="1"/>
      <c r="U1735" s="1"/>
      <c r="V1735" s="1"/>
      <c r="X1735" s="1"/>
    </row>
    <row r="1736" spans="8:24" x14ac:dyDescent="0.25"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S1736" s="1"/>
      <c r="U1736" s="1"/>
      <c r="V1736" s="1"/>
      <c r="X1736" s="1"/>
    </row>
    <row r="1737" spans="8:24" x14ac:dyDescent="0.25"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S1737" s="1"/>
      <c r="U1737" s="1"/>
      <c r="V1737" s="1"/>
    </row>
    <row r="1739" spans="8:24" x14ac:dyDescent="0.25">
      <c r="X1739" s="1"/>
    </row>
    <row r="1740" spans="8:24" x14ac:dyDescent="0.25"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S1740" s="1"/>
      <c r="U1740" s="1"/>
      <c r="V1740" s="1"/>
      <c r="X1740" s="1"/>
    </row>
    <row r="1741" spans="8:24" x14ac:dyDescent="0.25"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S1741" s="1"/>
      <c r="U1741" s="1"/>
      <c r="V1741" s="1"/>
      <c r="X1741" s="1"/>
    </row>
    <row r="1742" spans="8:24" x14ac:dyDescent="0.25"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S1742" s="1"/>
      <c r="U1742" s="1"/>
      <c r="V1742" s="1"/>
      <c r="X1742" s="1"/>
    </row>
    <row r="1743" spans="8:24" x14ac:dyDescent="0.25"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S1743" s="1"/>
      <c r="U1743" s="1"/>
      <c r="V1743" s="1"/>
      <c r="X1743" s="1"/>
    </row>
    <row r="1744" spans="8:24" x14ac:dyDescent="0.25"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S1744" s="1"/>
      <c r="U1744" s="1"/>
      <c r="V1744" s="1"/>
      <c r="X1744" s="1"/>
    </row>
    <row r="1745" spans="8:24" x14ac:dyDescent="0.25"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S1745" s="1"/>
      <c r="U1745" s="1"/>
      <c r="V1745" s="1"/>
      <c r="X1745" s="1"/>
    </row>
    <row r="1746" spans="8:24" x14ac:dyDescent="0.25"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S1746" s="1"/>
      <c r="U1746" s="1"/>
      <c r="V1746" s="1"/>
      <c r="X1746" s="1"/>
    </row>
    <row r="1747" spans="8:24" x14ac:dyDescent="0.25"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S1747" s="1"/>
      <c r="U1747" s="1"/>
      <c r="V1747" s="1"/>
      <c r="X1747" s="1"/>
    </row>
    <row r="1748" spans="8:24" x14ac:dyDescent="0.25"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S1748" s="1"/>
      <c r="U1748" s="1"/>
      <c r="V1748" s="1"/>
      <c r="X1748" s="1"/>
    </row>
    <row r="1749" spans="8:24" x14ac:dyDescent="0.25"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S1749" s="1"/>
      <c r="U1749" s="1"/>
      <c r="V1749" s="1"/>
      <c r="X1749" s="1"/>
    </row>
    <row r="1750" spans="8:24" x14ac:dyDescent="0.25"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S1750" s="1"/>
      <c r="U1750" s="1"/>
      <c r="V1750" s="1"/>
    </row>
    <row r="1752" spans="8:24" x14ac:dyDescent="0.25">
      <c r="X1752" s="1"/>
    </row>
    <row r="1753" spans="8:24" x14ac:dyDescent="0.25"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S1753" s="1"/>
      <c r="U1753" s="1"/>
      <c r="V1753" s="1"/>
      <c r="X1753" s="1"/>
    </row>
    <row r="1754" spans="8:24" x14ac:dyDescent="0.25"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S1754" s="1"/>
      <c r="U1754" s="1"/>
      <c r="V1754" s="1"/>
      <c r="X1754" s="1"/>
    </row>
    <row r="1755" spans="8:24" x14ac:dyDescent="0.25"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S1755" s="1"/>
      <c r="U1755" s="1"/>
      <c r="V1755" s="1"/>
      <c r="X1755" s="1"/>
    </row>
    <row r="1756" spans="8:24" x14ac:dyDescent="0.25"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S1756" s="1"/>
      <c r="U1756" s="1"/>
      <c r="V1756" s="1"/>
    </row>
    <row r="1758" spans="8:24" x14ac:dyDescent="0.25">
      <c r="X1758" s="1"/>
    </row>
    <row r="1759" spans="8:24" x14ac:dyDescent="0.25"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S1759" s="1"/>
      <c r="U1759" s="1"/>
      <c r="V1759" s="1"/>
      <c r="X1759" s="1"/>
    </row>
    <row r="1760" spans="8:24" x14ac:dyDescent="0.25"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S1760" s="1"/>
      <c r="U1760" s="1"/>
      <c r="V1760" s="1"/>
      <c r="X1760" s="1"/>
    </row>
    <row r="1761" spans="8:24" x14ac:dyDescent="0.25"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S1761" s="1"/>
      <c r="U1761" s="1"/>
      <c r="V1761" s="1"/>
      <c r="X1761" s="1"/>
    </row>
    <row r="1762" spans="8:24" x14ac:dyDescent="0.25"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S1762" s="1"/>
      <c r="U1762" s="1"/>
      <c r="V1762" s="1"/>
      <c r="X1762" s="1"/>
    </row>
    <row r="1763" spans="8:24" x14ac:dyDescent="0.25"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S1763" s="1"/>
      <c r="U1763" s="1"/>
      <c r="V1763" s="1"/>
      <c r="X1763" s="1"/>
    </row>
    <row r="1764" spans="8:24" x14ac:dyDescent="0.25"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S1764" s="1"/>
      <c r="U1764" s="1"/>
      <c r="V1764" s="1"/>
      <c r="X1764" s="1"/>
    </row>
    <row r="1765" spans="8:24" x14ac:dyDescent="0.25"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S1765" s="1"/>
      <c r="U1765" s="1"/>
      <c r="V1765" s="1"/>
    </row>
    <row r="1769" spans="8:24" x14ac:dyDescent="0.25">
      <c r="X1769" s="1"/>
    </row>
    <row r="1770" spans="8:24" x14ac:dyDescent="0.25"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S1770" s="1"/>
      <c r="U1770" s="1"/>
      <c r="V1770" s="1"/>
      <c r="X1770" s="1"/>
    </row>
    <row r="1771" spans="8:24" x14ac:dyDescent="0.25"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S1771" s="1"/>
      <c r="U1771" s="1"/>
      <c r="V1771" s="1"/>
      <c r="X1771" s="1"/>
    </row>
    <row r="1772" spans="8:24" x14ac:dyDescent="0.25"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S1772" s="1"/>
      <c r="U1772" s="1"/>
      <c r="V1772" s="1"/>
      <c r="X1772" s="1"/>
    </row>
    <row r="1773" spans="8:24" x14ac:dyDescent="0.25"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S1773" s="1"/>
      <c r="U1773" s="1"/>
      <c r="V1773" s="1"/>
    </row>
    <row r="1775" spans="8:24" x14ac:dyDescent="0.25">
      <c r="X1775" s="1"/>
    </row>
    <row r="1776" spans="8:24" x14ac:dyDescent="0.25"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S1776" s="1"/>
      <c r="U1776" s="1"/>
      <c r="V1776" s="1"/>
      <c r="X1776" s="1"/>
    </row>
    <row r="1777" spans="8:24" x14ac:dyDescent="0.25"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S1777" s="1"/>
      <c r="U1777" s="1"/>
      <c r="V1777" s="1"/>
      <c r="X1777" s="1"/>
    </row>
    <row r="1778" spans="8:24" x14ac:dyDescent="0.25"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S1778" s="1"/>
      <c r="U1778" s="1"/>
      <c r="V1778" s="1"/>
      <c r="X1778" s="1"/>
    </row>
    <row r="1779" spans="8:24" x14ac:dyDescent="0.25"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S1779" s="1"/>
      <c r="U1779" s="1"/>
      <c r="V1779" s="1"/>
    </row>
    <row r="1781" spans="8:24" x14ac:dyDescent="0.25">
      <c r="X1781" s="1"/>
    </row>
    <row r="1782" spans="8:24" x14ac:dyDescent="0.25"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S1782" s="1"/>
      <c r="U1782" s="1"/>
      <c r="V1782" s="1"/>
    </row>
    <row r="1784" spans="8:24" x14ac:dyDescent="0.25">
      <c r="X1784" s="1"/>
    </row>
    <row r="1785" spans="8:24" x14ac:dyDescent="0.25"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S1785" s="1"/>
      <c r="U1785" s="1"/>
      <c r="V1785" s="1"/>
    </row>
    <row r="1787" spans="8:24" x14ac:dyDescent="0.25">
      <c r="X1787" s="1"/>
    </row>
    <row r="1788" spans="8:24" x14ac:dyDescent="0.25"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S1788" s="1"/>
      <c r="U1788" s="1"/>
      <c r="V1788" s="1"/>
      <c r="X1788" s="1"/>
    </row>
    <row r="1789" spans="8:24" x14ac:dyDescent="0.25"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S1789" s="1"/>
      <c r="U1789" s="1"/>
      <c r="V1789" s="1"/>
    </row>
  </sheetData>
  <mergeCells count="15">
    <mergeCell ref="H101:T101"/>
    <mergeCell ref="A1:W1"/>
    <mergeCell ref="A2:W2"/>
    <mergeCell ref="A3:W3"/>
    <mergeCell ref="A4:W4"/>
    <mergeCell ref="H6:T6"/>
    <mergeCell ref="H407:T407"/>
    <mergeCell ref="H519:T519"/>
    <mergeCell ref="H528:T528"/>
    <mergeCell ref="H150:T150"/>
    <mergeCell ref="H172:T172"/>
    <mergeCell ref="H192:T192"/>
    <mergeCell ref="H238:T238"/>
    <mergeCell ref="H265:T265"/>
    <mergeCell ref="H316:T316"/>
  </mergeCells>
  <pageMargins left="0.7" right="0.7" top="0.75" bottom="0.75" header="0.3" footer="0.3"/>
  <pageSetup scale="38" orientation="landscape" r:id="rId1"/>
  <rowBreaks count="2" manualBreakCount="2">
    <brk id="405" max="22" man="1"/>
    <brk id="625" max="18" man="1"/>
  </rowBreaks>
  <ignoredErrors>
    <ignoredError sqref="T17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65"/>
  <sheetViews>
    <sheetView topLeftCell="A55" workbookViewId="0">
      <selection activeCell="D69" sqref="D69"/>
    </sheetView>
  </sheetViews>
  <sheetFormatPr defaultRowHeight="15" x14ac:dyDescent="0.25"/>
  <cols>
    <col min="1" max="1" width="22.28515625" style="132" customWidth="1"/>
    <col min="2" max="2" width="22.85546875" style="133" customWidth="1"/>
    <col min="3" max="3" width="39.140625" bestFit="1" customWidth="1"/>
    <col min="4" max="4" width="16.140625" style="2" customWidth="1"/>
    <col min="5" max="5" width="19.5703125" style="2" customWidth="1"/>
    <col min="6" max="6" width="18.5703125" style="2" customWidth="1"/>
  </cols>
  <sheetData>
    <row r="1" spans="1:6" x14ac:dyDescent="0.25">
      <c r="A1" s="132" t="s">
        <v>0</v>
      </c>
    </row>
    <row r="2" spans="1:6" x14ac:dyDescent="0.25">
      <c r="A2" s="142" t="s">
        <v>6</v>
      </c>
      <c r="B2" s="50" t="s">
        <v>1</v>
      </c>
      <c r="C2" s="50" t="s">
        <v>2</v>
      </c>
      <c r="D2" s="143" t="s">
        <v>3</v>
      </c>
      <c r="E2" s="143" t="s">
        <v>4</v>
      </c>
      <c r="F2" s="143" t="s">
        <v>5</v>
      </c>
    </row>
    <row r="3" spans="1:6" x14ac:dyDescent="0.25">
      <c r="A3" s="132" t="s">
        <v>7</v>
      </c>
      <c r="B3" s="133" t="s">
        <v>8</v>
      </c>
      <c r="C3" t="s">
        <v>9</v>
      </c>
      <c r="D3" s="2">
        <v>227466.74</v>
      </c>
      <c r="E3" s="2">
        <v>512680.34</v>
      </c>
      <c r="F3" s="2">
        <v>649795</v>
      </c>
    </row>
    <row r="4" spans="1:6" x14ac:dyDescent="0.25">
      <c r="A4" s="132" t="s">
        <v>7</v>
      </c>
      <c r="B4" s="133" t="s">
        <v>10</v>
      </c>
      <c r="C4" t="s">
        <v>11</v>
      </c>
      <c r="D4" s="2">
        <v>257923.16</v>
      </c>
      <c r="E4" s="2">
        <v>587289.98</v>
      </c>
      <c r="F4" s="2">
        <v>624595</v>
      </c>
    </row>
    <row r="5" spans="1:6" x14ac:dyDescent="0.25">
      <c r="A5" s="132" t="s">
        <v>7</v>
      </c>
      <c r="B5" s="133" t="s">
        <v>12</v>
      </c>
      <c r="C5" t="s">
        <v>13</v>
      </c>
      <c r="D5" s="2">
        <v>94900.42</v>
      </c>
      <c r="E5" s="2">
        <v>196041.79</v>
      </c>
      <c r="F5" s="2">
        <v>197223</v>
      </c>
    </row>
    <row r="6" spans="1:6" x14ac:dyDescent="0.25">
      <c r="A6" s="132" t="s">
        <v>7</v>
      </c>
      <c r="B6" s="133" t="s">
        <v>14</v>
      </c>
      <c r="C6" t="s">
        <v>15</v>
      </c>
      <c r="D6" s="2">
        <v>184504.06</v>
      </c>
      <c r="E6" s="2">
        <v>415942.1</v>
      </c>
      <c r="F6" s="2">
        <v>616788</v>
      </c>
    </row>
    <row r="7" spans="1:6" x14ac:dyDescent="0.25">
      <c r="A7" s="132" t="s">
        <v>7</v>
      </c>
      <c r="B7" s="133" t="s">
        <v>16</v>
      </c>
      <c r="C7" t="s">
        <v>17</v>
      </c>
      <c r="D7" s="2">
        <v>740697.02</v>
      </c>
      <c r="E7" s="2">
        <v>1656526.42</v>
      </c>
      <c r="F7" s="2">
        <v>1946510</v>
      </c>
    </row>
    <row r="8" spans="1:6" x14ac:dyDescent="0.25">
      <c r="A8" s="132" t="s">
        <v>7</v>
      </c>
      <c r="B8" s="133" t="s">
        <v>18</v>
      </c>
      <c r="C8" t="s">
        <v>19</v>
      </c>
      <c r="D8" s="2">
        <v>483090.3</v>
      </c>
      <c r="E8" s="2">
        <v>1088303.8700000001</v>
      </c>
      <c r="F8" s="2">
        <v>1327642</v>
      </c>
    </row>
    <row r="9" spans="1:6" x14ac:dyDescent="0.25">
      <c r="A9" s="132" t="s">
        <v>7</v>
      </c>
      <c r="B9" s="133" t="s">
        <v>20</v>
      </c>
      <c r="C9" t="s">
        <v>21</v>
      </c>
      <c r="D9" s="2">
        <v>20745.669999999998</v>
      </c>
      <c r="E9" s="2">
        <v>46870.400000000001</v>
      </c>
      <c r="F9" s="2">
        <v>50148</v>
      </c>
    </row>
    <row r="10" spans="1:6" x14ac:dyDescent="0.25">
      <c r="A10" s="132" t="s">
        <v>7</v>
      </c>
      <c r="B10" s="133" t="s">
        <v>22</v>
      </c>
      <c r="C10" t="s">
        <v>23</v>
      </c>
      <c r="D10" s="2">
        <v>257923.16</v>
      </c>
      <c r="E10" s="2">
        <v>587289.98</v>
      </c>
      <c r="F10" s="2">
        <v>624595</v>
      </c>
    </row>
    <row r="11" spans="1:6" x14ac:dyDescent="0.25">
      <c r="A11" s="132" t="s">
        <v>7</v>
      </c>
      <c r="B11" s="133" t="s">
        <v>24</v>
      </c>
      <c r="C11" t="s">
        <v>25</v>
      </c>
      <c r="D11" s="2">
        <v>389273.39</v>
      </c>
      <c r="E11" s="2">
        <v>3699192.72</v>
      </c>
      <c r="F11" s="2">
        <v>3573500</v>
      </c>
    </row>
    <row r="12" spans="1:6" x14ac:dyDescent="0.25">
      <c r="A12" s="132" t="s">
        <v>7</v>
      </c>
      <c r="B12" s="133" t="s">
        <v>26</v>
      </c>
      <c r="C12" t="s">
        <v>27</v>
      </c>
      <c r="D12" s="2">
        <v>101825.29</v>
      </c>
      <c r="E12" s="2">
        <v>771617.79</v>
      </c>
      <c r="F12" s="2">
        <v>450000</v>
      </c>
    </row>
    <row r="13" spans="1:6" x14ac:dyDescent="0.25">
      <c r="A13" s="132" t="s">
        <v>7</v>
      </c>
      <c r="B13" s="133" t="s">
        <v>28</v>
      </c>
      <c r="C13" t="s">
        <v>29</v>
      </c>
      <c r="D13" s="2">
        <v>28578.37</v>
      </c>
      <c r="E13" s="2">
        <v>144634.26</v>
      </c>
      <c r="F13" s="2">
        <v>107000</v>
      </c>
    </row>
    <row r="14" spans="1:6" x14ac:dyDescent="0.25">
      <c r="A14" s="132" t="s">
        <v>7</v>
      </c>
      <c r="B14" s="133" t="s">
        <v>30</v>
      </c>
      <c r="C14" t="s">
        <v>31</v>
      </c>
      <c r="D14" s="2">
        <v>41224.04</v>
      </c>
      <c r="E14" s="2">
        <v>318743.33</v>
      </c>
      <c r="F14" s="2">
        <v>330000</v>
      </c>
    </row>
    <row r="15" spans="1:6" x14ac:dyDescent="0.25">
      <c r="A15" s="132" t="s">
        <v>7</v>
      </c>
      <c r="B15" s="133" t="s">
        <v>32</v>
      </c>
      <c r="C15" t="s">
        <v>33</v>
      </c>
      <c r="D15" s="2">
        <v>0</v>
      </c>
      <c r="E15" s="2">
        <v>100</v>
      </c>
      <c r="F15" s="2">
        <v>0</v>
      </c>
    </row>
    <row r="16" spans="1:6" x14ac:dyDescent="0.25">
      <c r="A16" s="132" t="s">
        <v>7</v>
      </c>
      <c r="B16" s="133" t="s">
        <v>34</v>
      </c>
      <c r="C16" t="s">
        <v>35</v>
      </c>
      <c r="D16" s="2">
        <v>0</v>
      </c>
      <c r="E16" s="2">
        <v>0</v>
      </c>
      <c r="F16" s="2">
        <v>17433</v>
      </c>
    </row>
    <row r="17" spans="1:6" x14ac:dyDescent="0.25">
      <c r="A17" s="132" t="s">
        <v>7</v>
      </c>
      <c r="B17" s="133" t="s">
        <v>36</v>
      </c>
      <c r="C17" t="s">
        <v>37</v>
      </c>
      <c r="D17" s="2">
        <v>0</v>
      </c>
      <c r="E17" s="2">
        <v>68360.58</v>
      </c>
      <c r="F17" s="2">
        <v>95000</v>
      </c>
    </row>
    <row r="18" spans="1:6" x14ac:dyDescent="0.25">
      <c r="A18" s="132" t="s">
        <v>7</v>
      </c>
      <c r="B18" s="133" t="s">
        <v>38</v>
      </c>
      <c r="C18" t="s">
        <v>39</v>
      </c>
      <c r="D18" s="2">
        <v>12519.98</v>
      </c>
      <c r="E18" s="2">
        <v>78236.05</v>
      </c>
      <c r="F18" s="2">
        <v>45000</v>
      </c>
    </row>
    <row r="19" spans="1:6" x14ac:dyDescent="0.25">
      <c r="A19" s="132" t="s">
        <v>7</v>
      </c>
      <c r="B19" s="133" t="s">
        <v>40</v>
      </c>
      <c r="C19" t="s">
        <v>41</v>
      </c>
      <c r="D19" s="2">
        <v>6.89</v>
      </c>
      <c r="E19" s="2">
        <v>52.15</v>
      </c>
      <c r="F19" s="2">
        <v>75</v>
      </c>
    </row>
    <row r="20" spans="1:6" x14ac:dyDescent="0.25">
      <c r="A20" s="132" t="s">
        <v>7</v>
      </c>
      <c r="B20" s="133" t="s">
        <v>42</v>
      </c>
      <c r="C20" t="s">
        <v>43</v>
      </c>
      <c r="D20" s="2">
        <v>52421.34</v>
      </c>
      <c r="E20" s="2">
        <v>233206.33</v>
      </c>
      <c r="F20" s="2">
        <v>90000</v>
      </c>
    </row>
    <row r="21" spans="1:6" x14ac:dyDescent="0.25">
      <c r="A21" s="132" t="s">
        <v>7</v>
      </c>
      <c r="B21" s="133" t="s">
        <v>44</v>
      </c>
      <c r="C21" t="s">
        <v>45</v>
      </c>
      <c r="D21" s="2">
        <v>0</v>
      </c>
      <c r="E21" s="2">
        <v>0</v>
      </c>
      <c r="F21" s="2">
        <v>10000</v>
      </c>
    </row>
    <row r="22" spans="1:6" x14ac:dyDescent="0.25">
      <c r="A22" s="132" t="s">
        <v>7</v>
      </c>
      <c r="B22" s="133" t="s">
        <v>46</v>
      </c>
      <c r="C22" t="s">
        <v>47</v>
      </c>
      <c r="D22" s="2">
        <v>126849.42</v>
      </c>
      <c r="E22" s="2">
        <v>760887.95</v>
      </c>
      <c r="F22" s="2">
        <v>975000</v>
      </c>
    </row>
    <row r="23" spans="1:6" x14ac:dyDescent="0.25">
      <c r="A23" s="132" t="s">
        <v>7</v>
      </c>
      <c r="B23" s="133" t="s">
        <v>48</v>
      </c>
      <c r="C23" t="s">
        <v>49</v>
      </c>
      <c r="D23" s="2">
        <v>28927.89</v>
      </c>
      <c r="E23" s="2">
        <v>573726.14</v>
      </c>
      <c r="F23" s="2">
        <v>520000</v>
      </c>
    </row>
    <row r="24" spans="1:6" x14ac:dyDescent="0.25">
      <c r="A24" s="132" t="s">
        <v>7</v>
      </c>
      <c r="B24" s="133" t="s">
        <v>50</v>
      </c>
      <c r="C24" t="s">
        <v>51</v>
      </c>
      <c r="D24" s="2">
        <v>0</v>
      </c>
      <c r="E24" s="2">
        <v>0</v>
      </c>
      <c r="F24" s="2">
        <v>315000</v>
      </c>
    </row>
    <row r="25" spans="1:6" x14ac:dyDescent="0.25">
      <c r="A25" s="132" t="s">
        <v>7</v>
      </c>
      <c r="B25" s="133" t="s">
        <v>52</v>
      </c>
      <c r="C25" t="s">
        <v>53</v>
      </c>
      <c r="D25" s="2">
        <v>0</v>
      </c>
      <c r="E25" s="2">
        <v>32700</v>
      </c>
      <c r="F25" s="2">
        <v>30000</v>
      </c>
    </row>
    <row r="26" spans="1:6" x14ac:dyDescent="0.25">
      <c r="A26" s="132" t="s">
        <v>7</v>
      </c>
      <c r="B26" s="133" t="s">
        <v>54</v>
      </c>
      <c r="C26" t="s">
        <v>55</v>
      </c>
      <c r="D26" s="2">
        <v>850</v>
      </c>
      <c r="E26" s="2">
        <v>101823.23</v>
      </c>
      <c r="F26" s="2">
        <v>105000</v>
      </c>
    </row>
    <row r="27" spans="1:6" x14ac:dyDescent="0.25">
      <c r="A27" s="132" t="s">
        <v>7</v>
      </c>
      <c r="B27" s="133" t="s">
        <v>56</v>
      </c>
      <c r="C27" t="s">
        <v>57</v>
      </c>
      <c r="D27" s="2">
        <v>20915</v>
      </c>
      <c r="E27" s="2">
        <v>89046</v>
      </c>
      <c r="F27" s="2">
        <v>98000</v>
      </c>
    </row>
    <row r="28" spans="1:6" x14ac:dyDescent="0.25">
      <c r="A28" s="132" t="s">
        <v>7</v>
      </c>
      <c r="B28" s="133" t="s">
        <v>58</v>
      </c>
      <c r="C28" t="s">
        <v>59</v>
      </c>
      <c r="D28" s="2">
        <v>70</v>
      </c>
      <c r="E28" s="2">
        <v>200</v>
      </c>
      <c r="F28" s="2">
        <v>0</v>
      </c>
    </row>
    <row r="29" spans="1:6" x14ac:dyDescent="0.25">
      <c r="A29" s="132" t="s">
        <v>7</v>
      </c>
      <c r="B29" s="133" t="s">
        <v>60</v>
      </c>
      <c r="C29" t="s">
        <v>61</v>
      </c>
      <c r="D29" s="2">
        <v>1750</v>
      </c>
      <c r="E29" s="2">
        <v>24175</v>
      </c>
      <c r="F29" s="2">
        <v>28000</v>
      </c>
    </row>
    <row r="30" spans="1:6" x14ac:dyDescent="0.25">
      <c r="A30" s="132" t="s">
        <v>7</v>
      </c>
      <c r="B30" s="133" t="s">
        <v>62</v>
      </c>
      <c r="C30" t="s">
        <v>63</v>
      </c>
      <c r="D30" s="2">
        <v>8000</v>
      </c>
      <c r="E30" s="2">
        <v>189260.15</v>
      </c>
      <c r="F30" s="2">
        <v>200000</v>
      </c>
    </row>
    <row r="31" spans="1:6" x14ac:dyDescent="0.25">
      <c r="A31" s="132" t="s">
        <v>7</v>
      </c>
      <c r="B31" s="133" t="s">
        <v>64</v>
      </c>
      <c r="C31" t="s">
        <v>65</v>
      </c>
      <c r="D31" s="2">
        <v>1100</v>
      </c>
      <c r="E31" s="2">
        <v>30775.83</v>
      </c>
      <c r="F31" s="2">
        <v>38000</v>
      </c>
    </row>
    <row r="32" spans="1:6" x14ac:dyDescent="0.25">
      <c r="A32" s="132" t="s">
        <v>7</v>
      </c>
      <c r="B32" s="133" t="s">
        <v>66</v>
      </c>
      <c r="C32" t="s">
        <v>67</v>
      </c>
      <c r="D32" s="2">
        <v>852</v>
      </c>
      <c r="E32" s="2">
        <v>36706.339999999997</v>
      </c>
      <c r="F32" s="2">
        <v>29326.67</v>
      </c>
    </row>
    <row r="33" spans="1:6" x14ac:dyDescent="0.25">
      <c r="A33" s="132" t="s">
        <v>7</v>
      </c>
      <c r="B33" s="133" t="s">
        <v>68</v>
      </c>
      <c r="C33" t="s">
        <v>69</v>
      </c>
      <c r="D33" s="2">
        <v>225</v>
      </c>
      <c r="E33" s="2">
        <v>3975</v>
      </c>
      <c r="F33" s="2">
        <v>26000</v>
      </c>
    </row>
    <row r="34" spans="1:6" x14ac:dyDescent="0.25">
      <c r="A34" s="132" t="s">
        <v>7</v>
      </c>
      <c r="B34" s="133" t="s">
        <v>70</v>
      </c>
      <c r="C34" t="s">
        <v>71</v>
      </c>
      <c r="D34" s="2">
        <v>1550</v>
      </c>
      <c r="E34" s="2">
        <v>52775.66</v>
      </c>
      <c r="F34" s="2">
        <v>40000</v>
      </c>
    </row>
    <row r="35" spans="1:6" x14ac:dyDescent="0.25">
      <c r="A35" s="132" t="s">
        <v>7</v>
      </c>
      <c r="B35" s="133" t="s">
        <v>72</v>
      </c>
      <c r="C35" t="s">
        <v>73</v>
      </c>
      <c r="D35" s="2">
        <v>1575</v>
      </c>
      <c r="E35" s="2">
        <v>15050</v>
      </c>
      <c r="F35" s="2">
        <v>22000</v>
      </c>
    </row>
    <row r="36" spans="1:6" x14ac:dyDescent="0.25">
      <c r="A36" s="132" t="s">
        <v>7</v>
      </c>
      <c r="B36" s="133" t="s">
        <v>74</v>
      </c>
      <c r="C36" t="s">
        <v>75</v>
      </c>
      <c r="D36" s="2">
        <v>594</v>
      </c>
      <c r="E36" s="2">
        <v>594</v>
      </c>
      <c r="F36" s="2">
        <v>200</v>
      </c>
    </row>
    <row r="37" spans="1:6" x14ac:dyDescent="0.25">
      <c r="A37" s="132" t="s">
        <v>7</v>
      </c>
      <c r="B37" s="133" t="s">
        <v>76</v>
      </c>
      <c r="C37" t="s">
        <v>77</v>
      </c>
      <c r="D37" s="2">
        <v>0</v>
      </c>
      <c r="E37" s="2">
        <v>300</v>
      </c>
      <c r="F37" s="2">
        <v>500</v>
      </c>
    </row>
    <row r="38" spans="1:6" x14ac:dyDescent="0.25">
      <c r="A38" s="132" t="s">
        <v>7</v>
      </c>
      <c r="B38" s="133" t="s">
        <v>78</v>
      </c>
      <c r="C38" t="s">
        <v>79</v>
      </c>
      <c r="D38" s="2">
        <v>0</v>
      </c>
      <c r="E38" s="2">
        <v>11275</v>
      </c>
      <c r="F38" s="2">
        <v>11000</v>
      </c>
    </row>
    <row r="39" spans="1:6" x14ac:dyDescent="0.25">
      <c r="A39" s="132" t="s">
        <v>7</v>
      </c>
      <c r="B39" s="133" t="s">
        <v>80</v>
      </c>
      <c r="C39" t="s">
        <v>81</v>
      </c>
      <c r="D39" s="2">
        <v>28186.33</v>
      </c>
      <c r="E39" s="2">
        <v>294073.74</v>
      </c>
      <c r="F39" s="2">
        <v>330000</v>
      </c>
    </row>
    <row r="40" spans="1:6" x14ac:dyDescent="0.25">
      <c r="A40" s="132" t="s">
        <v>7</v>
      </c>
      <c r="B40" s="133" t="s">
        <v>82</v>
      </c>
      <c r="C40" t="s">
        <v>83</v>
      </c>
      <c r="D40" s="2">
        <v>600</v>
      </c>
      <c r="E40" s="2">
        <v>9700</v>
      </c>
      <c r="F40" s="2">
        <v>24000</v>
      </c>
    </row>
    <row r="41" spans="1:6" x14ac:dyDescent="0.25">
      <c r="A41" s="132" t="s">
        <v>7</v>
      </c>
      <c r="B41" s="133" t="s">
        <v>84</v>
      </c>
      <c r="C41" t="s">
        <v>85</v>
      </c>
      <c r="D41" s="2">
        <v>4341.5</v>
      </c>
      <c r="E41" s="2">
        <v>7191.5</v>
      </c>
      <c r="F41" s="2">
        <v>500</v>
      </c>
    </row>
    <row r="42" spans="1:6" x14ac:dyDescent="0.25">
      <c r="A42" s="132" t="s">
        <v>7</v>
      </c>
      <c r="B42" s="133" t="s">
        <v>86</v>
      </c>
      <c r="C42" t="s">
        <v>87</v>
      </c>
      <c r="D42" s="2">
        <v>4475</v>
      </c>
      <c r="E42" s="2">
        <v>54810.5</v>
      </c>
      <c r="F42" s="2">
        <v>36000</v>
      </c>
    </row>
    <row r="43" spans="1:6" x14ac:dyDescent="0.25">
      <c r="A43" s="132" t="s">
        <v>7</v>
      </c>
      <c r="B43" s="133" t="s">
        <v>88</v>
      </c>
      <c r="C43" t="s">
        <v>89</v>
      </c>
      <c r="D43" s="2">
        <v>200</v>
      </c>
      <c r="E43" s="2">
        <v>3436.84</v>
      </c>
      <c r="F43" s="2">
        <v>300</v>
      </c>
    </row>
    <row r="44" spans="1:6" x14ac:dyDescent="0.25">
      <c r="A44" s="132" t="s">
        <v>7</v>
      </c>
      <c r="B44" s="133" t="s">
        <v>90</v>
      </c>
      <c r="C44" t="s">
        <v>91</v>
      </c>
      <c r="D44" s="2">
        <v>0</v>
      </c>
      <c r="E44" s="2">
        <v>370</v>
      </c>
      <c r="F44" s="2">
        <v>350</v>
      </c>
    </row>
    <row r="45" spans="1:6" x14ac:dyDescent="0.25">
      <c r="A45" s="132" t="s">
        <v>7</v>
      </c>
      <c r="B45" s="133" t="s">
        <v>92</v>
      </c>
      <c r="C45" t="s">
        <v>93</v>
      </c>
      <c r="D45" s="2">
        <v>0</v>
      </c>
      <c r="E45" s="2">
        <v>22.68</v>
      </c>
      <c r="F45" s="2">
        <v>0</v>
      </c>
    </row>
    <row r="46" spans="1:6" x14ac:dyDescent="0.25">
      <c r="A46" s="132" t="s">
        <v>7</v>
      </c>
      <c r="B46" s="133" t="s">
        <v>94</v>
      </c>
      <c r="C46" t="s">
        <v>95</v>
      </c>
      <c r="D46" s="2">
        <v>0</v>
      </c>
      <c r="E46" s="2">
        <v>97640</v>
      </c>
      <c r="F46" s="2">
        <v>600000</v>
      </c>
    </row>
    <row r="47" spans="1:6" x14ac:dyDescent="0.25">
      <c r="A47" s="132" t="s">
        <v>7</v>
      </c>
      <c r="B47" s="133" t="s">
        <v>96</v>
      </c>
      <c r="C47" t="s">
        <v>97</v>
      </c>
      <c r="D47" s="2">
        <v>36736.239999999998</v>
      </c>
      <c r="E47" s="2">
        <v>229136.24</v>
      </c>
      <c r="F47" s="2">
        <v>0</v>
      </c>
    </row>
    <row r="48" spans="1:6" x14ac:dyDescent="0.25">
      <c r="A48" s="132" t="s">
        <v>7</v>
      </c>
      <c r="B48" s="133" t="s">
        <v>98</v>
      </c>
      <c r="C48" t="s">
        <v>99</v>
      </c>
      <c r="D48" s="2">
        <v>0</v>
      </c>
      <c r="E48" s="2">
        <v>9680</v>
      </c>
      <c r="F48" s="2">
        <v>0</v>
      </c>
    </row>
    <row r="49" spans="1:6" x14ac:dyDescent="0.25">
      <c r="A49" s="132" t="s">
        <v>7</v>
      </c>
      <c r="B49" s="133" t="s">
        <v>100</v>
      </c>
      <c r="C49" t="s">
        <v>101</v>
      </c>
      <c r="D49" s="2">
        <v>0</v>
      </c>
      <c r="E49" s="2">
        <v>138542.62</v>
      </c>
      <c r="F49" s="2">
        <v>0</v>
      </c>
    </row>
    <row r="50" spans="1:6" x14ac:dyDescent="0.25">
      <c r="A50" s="132" t="s">
        <v>7</v>
      </c>
      <c r="B50" s="133" t="s">
        <v>102</v>
      </c>
      <c r="C50" t="s">
        <v>103</v>
      </c>
      <c r="D50" s="2">
        <v>0</v>
      </c>
      <c r="E50" s="2">
        <v>18987</v>
      </c>
      <c r="F50" s="2">
        <v>0</v>
      </c>
    </row>
    <row r="51" spans="1:6" x14ac:dyDescent="0.25">
      <c r="A51" s="132" t="s">
        <v>7</v>
      </c>
      <c r="B51" s="133" t="s">
        <v>104</v>
      </c>
      <c r="C51" t="s">
        <v>105</v>
      </c>
      <c r="D51" s="2">
        <v>1500</v>
      </c>
      <c r="E51" s="2">
        <v>5450</v>
      </c>
      <c r="F51" s="2">
        <v>0</v>
      </c>
    </row>
    <row r="52" spans="1:6" x14ac:dyDescent="0.25">
      <c r="A52" s="132" t="s">
        <v>7</v>
      </c>
      <c r="B52" s="133" t="s">
        <v>106</v>
      </c>
      <c r="C52" t="s">
        <v>107</v>
      </c>
      <c r="D52" s="2">
        <v>82565.320000000007</v>
      </c>
      <c r="E52" s="2">
        <v>615577.54</v>
      </c>
      <c r="F52" s="2">
        <v>475900</v>
      </c>
    </row>
    <row r="53" spans="1:6" x14ac:dyDescent="0.25">
      <c r="A53" s="132" t="s">
        <v>7</v>
      </c>
      <c r="B53" s="133" t="s">
        <v>108</v>
      </c>
      <c r="C53" t="s">
        <v>109</v>
      </c>
      <c r="D53" s="2">
        <v>373.43</v>
      </c>
      <c r="E53" s="2">
        <v>4095.35</v>
      </c>
      <c r="F53" s="2">
        <v>9000</v>
      </c>
    </row>
    <row r="54" spans="1:6" x14ac:dyDescent="0.25">
      <c r="A54" s="132" t="s">
        <v>7</v>
      </c>
      <c r="B54" s="133" t="s">
        <v>110</v>
      </c>
      <c r="C54" t="s">
        <v>111</v>
      </c>
      <c r="D54" s="2">
        <v>6792.22</v>
      </c>
      <c r="E54" s="2">
        <v>60816.29</v>
      </c>
      <c r="F54" s="2">
        <v>116000</v>
      </c>
    </row>
    <row r="55" spans="1:6" x14ac:dyDescent="0.25">
      <c r="A55" s="132" t="s">
        <v>7</v>
      </c>
      <c r="B55" s="133" t="s">
        <v>112</v>
      </c>
      <c r="C55" t="s">
        <v>113</v>
      </c>
      <c r="D55" s="2">
        <v>0</v>
      </c>
      <c r="E55" s="2">
        <v>60000</v>
      </c>
      <c r="F55" s="2">
        <v>0</v>
      </c>
    </row>
    <row r="56" spans="1:6" x14ac:dyDescent="0.25">
      <c r="A56" s="132" t="s">
        <v>7</v>
      </c>
      <c r="B56" s="133" t="s">
        <v>114</v>
      </c>
      <c r="C56" t="s">
        <v>115</v>
      </c>
      <c r="D56" s="2">
        <v>0</v>
      </c>
      <c r="E56" s="2">
        <v>0</v>
      </c>
      <c r="F56" s="2">
        <v>70000</v>
      </c>
    </row>
    <row r="57" spans="1:6" x14ac:dyDescent="0.25">
      <c r="A57" s="132" t="s">
        <v>7</v>
      </c>
      <c r="B57" s="133" t="s">
        <v>116</v>
      </c>
      <c r="C57" t="s">
        <v>117</v>
      </c>
      <c r="D57" s="2">
        <v>5438.2</v>
      </c>
      <c r="E57" s="2">
        <v>192338.81</v>
      </c>
      <c r="F57" s="2">
        <v>25000</v>
      </c>
    </row>
    <row r="58" spans="1:6" x14ac:dyDescent="0.25">
      <c r="A58" s="132" t="s">
        <v>7</v>
      </c>
      <c r="B58" s="133" t="s">
        <v>118</v>
      </c>
      <c r="C58" t="s">
        <v>119</v>
      </c>
      <c r="D58" s="2">
        <v>6468.56</v>
      </c>
      <c r="E58" s="2">
        <v>14196.56</v>
      </c>
      <c r="F58" s="2">
        <v>11500</v>
      </c>
    </row>
    <row r="59" spans="1:6" x14ac:dyDescent="0.25">
      <c r="A59" s="132" t="s">
        <v>7</v>
      </c>
      <c r="B59" s="133" t="s">
        <v>125</v>
      </c>
      <c r="C59" t="s">
        <v>126</v>
      </c>
      <c r="D59" s="2">
        <v>0</v>
      </c>
      <c r="E59" s="2">
        <v>0</v>
      </c>
      <c r="F59" s="2">
        <v>272425</v>
      </c>
    </row>
    <row r="60" spans="1:6" x14ac:dyDescent="0.25">
      <c r="A60" s="132" t="s">
        <v>7</v>
      </c>
      <c r="B60" s="133" t="s">
        <v>127</v>
      </c>
      <c r="C60" t="s">
        <v>128</v>
      </c>
      <c r="D60" s="2">
        <v>2940</v>
      </c>
      <c r="E60" s="2">
        <v>18917.5</v>
      </c>
      <c r="F60" s="2">
        <v>18000</v>
      </c>
    </row>
    <row r="61" spans="1:6" x14ac:dyDescent="0.25">
      <c r="A61" s="132" t="s">
        <v>7</v>
      </c>
      <c r="B61" s="133" t="s">
        <v>129</v>
      </c>
      <c r="C61" t="s">
        <v>130</v>
      </c>
      <c r="D61" s="2">
        <v>0</v>
      </c>
      <c r="E61" s="2">
        <v>1900</v>
      </c>
      <c r="F61" s="2">
        <v>2250</v>
      </c>
    </row>
    <row r="62" spans="1:6" x14ac:dyDescent="0.25">
      <c r="A62" s="132" t="s">
        <v>7</v>
      </c>
      <c r="B62" s="133" t="s">
        <v>131</v>
      </c>
      <c r="C62" t="s">
        <v>132</v>
      </c>
      <c r="D62" s="2">
        <v>8360</v>
      </c>
      <c r="E62" s="2">
        <v>110977</v>
      </c>
      <c r="F62" s="2">
        <v>165000</v>
      </c>
    </row>
    <row r="63" spans="1:6" x14ac:dyDescent="0.25">
      <c r="A63" s="132" t="s">
        <v>7</v>
      </c>
      <c r="B63" s="133" t="s">
        <v>133</v>
      </c>
      <c r="C63" t="s">
        <v>134</v>
      </c>
      <c r="D63" s="2">
        <v>30000</v>
      </c>
      <c r="E63" s="2">
        <v>30000</v>
      </c>
      <c r="F63" s="2">
        <v>25000</v>
      </c>
    </row>
    <row r="64" spans="1:6" x14ac:dyDescent="0.25">
      <c r="A64" s="132" t="s">
        <v>7</v>
      </c>
      <c r="B64" s="133" t="s">
        <v>135</v>
      </c>
      <c r="C64" t="s">
        <v>136</v>
      </c>
      <c r="D64" s="2">
        <v>100</v>
      </c>
      <c r="E64" s="2">
        <v>18591.77</v>
      </c>
      <c r="F64" s="2">
        <v>0</v>
      </c>
    </row>
    <row r="65" spans="1:6" x14ac:dyDescent="0.25">
      <c r="A65" s="132" t="s">
        <v>7</v>
      </c>
      <c r="B65" s="133" t="s">
        <v>138</v>
      </c>
      <c r="C65" t="s">
        <v>139</v>
      </c>
      <c r="D65" s="2">
        <v>0</v>
      </c>
      <c r="E65" s="2">
        <v>5025.7</v>
      </c>
      <c r="F65" s="2">
        <v>224000</v>
      </c>
    </row>
    <row r="66" spans="1:6" x14ac:dyDescent="0.25">
      <c r="A66" s="56" t="s">
        <v>140</v>
      </c>
    </row>
    <row r="67" spans="1:6" ht="30" x14ac:dyDescent="0.25">
      <c r="A67" s="132" t="s">
        <v>141</v>
      </c>
    </row>
    <row r="68" spans="1:6" x14ac:dyDescent="0.25">
      <c r="A68" s="132" t="s">
        <v>142</v>
      </c>
    </row>
    <row r="69" spans="1:6" x14ac:dyDescent="0.25">
      <c r="A69" s="132" t="s">
        <v>7</v>
      </c>
      <c r="B69" s="134">
        <v>1169528</v>
      </c>
      <c r="C69" t="s">
        <v>143</v>
      </c>
      <c r="D69" s="2">
        <v>4833.34</v>
      </c>
      <c r="E69" s="2">
        <v>51743.62</v>
      </c>
      <c r="F69" s="2">
        <v>55000</v>
      </c>
    </row>
    <row r="70" spans="1:6" x14ac:dyDescent="0.25">
      <c r="A70" s="132" t="s">
        <v>7</v>
      </c>
      <c r="B70" s="134">
        <v>1169893</v>
      </c>
      <c r="C70" t="s">
        <v>144</v>
      </c>
      <c r="D70" s="2">
        <v>3583.34</v>
      </c>
      <c r="E70" s="2">
        <v>38589.839999999997</v>
      </c>
      <c r="F70" s="2">
        <v>43000</v>
      </c>
    </row>
    <row r="71" spans="1:6" x14ac:dyDescent="0.25">
      <c r="A71" s="132" t="s">
        <v>7</v>
      </c>
      <c r="B71" s="134">
        <v>1170258</v>
      </c>
      <c r="C71" t="s">
        <v>145</v>
      </c>
      <c r="D71" s="2">
        <v>2100</v>
      </c>
      <c r="E71" s="2">
        <v>23100</v>
      </c>
      <c r="F71" s="2">
        <v>25200</v>
      </c>
    </row>
    <row r="72" spans="1:6" x14ac:dyDescent="0.25">
      <c r="A72" s="132" t="s">
        <v>7</v>
      </c>
      <c r="B72" s="134">
        <v>1176102</v>
      </c>
      <c r="C72" t="s">
        <v>146</v>
      </c>
      <c r="D72" s="2">
        <v>0</v>
      </c>
      <c r="E72" s="2">
        <v>2250</v>
      </c>
      <c r="F72" s="2">
        <v>3000</v>
      </c>
    </row>
    <row r="73" spans="1:6" ht="15" customHeight="1" x14ac:dyDescent="0.25">
      <c r="A73" s="138" t="s">
        <v>147</v>
      </c>
      <c r="B73" s="135"/>
      <c r="C73" s="136"/>
      <c r="D73" s="137"/>
      <c r="E73" s="137"/>
      <c r="F73" s="137"/>
    </row>
    <row r="74" spans="1:6" x14ac:dyDescent="0.25">
      <c r="A74" s="132" t="s">
        <v>7</v>
      </c>
      <c r="B74" s="134">
        <v>1205688</v>
      </c>
      <c r="C74" t="s">
        <v>148</v>
      </c>
      <c r="D74" s="2">
        <v>312</v>
      </c>
      <c r="E74" s="2">
        <v>39254.050000000003</v>
      </c>
      <c r="F74" s="2">
        <v>35000</v>
      </c>
    </row>
    <row r="75" spans="1:6" x14ac:dyDescent="0.25">
      <c r="A75" s="132" t="s">
        <v>7</v>
      </c>
      <c r="B75" s="134">
        <v>1206053</v>
      </c>
      <c r="C75" t="s">
        <v>149</v>
      </c>
      <c r="D75" s="2">
        <v>13632.68</v>
      </c>
      <c r="E75" s="2">
        <v>225238.14</v>
      </c>
      <c r="F75" s="2">
        <v>400000</v>
      </c>
    </row>
    <row r="76" spans="1:6" x14ac:dyDescent="0.25">
      <c r="A76" s="132" t="s">
        <v>7</v>
      </c>
      <c r="B76" s="134">
        <v>1207149</v>
      </c>
      <c r="C76" t="s">
        <v>150</v>
      </c>
      <c r="D76" s="2">
        <v>1258.81</v>
      </c>
      <c r="E76" s="2">
        <v>12985.18</v>
      </c>
      <c r="F76" s="2">
        <v>3000</v>
      </c>
    </row>
    <row r="77" spans="1:6" x14ac:dyDescent="0.25">
      <c r="A77" s="132" t="s">
        <v>7</v>
      </c>
      <c r="B77" s="134">
        <v>1209340</v>
      </c>
      <c r="C77" t="s">
        <v>151</v>
      </c>
      <c r="D77" s="2">
        <v>0</v>
      </c>
      <c r="E77" s="2">
        <v>17221.240000000002</v>
      </c>
      <c r="F77" s="2">
        <v>12500</v>
      </c>
    </row>
    <row r="78" spans="1:6" x14ac:dyDescent="0.25">
      <c r="A78" s="132" t="s">
        <v>7</v>
      </c>
      <c r="B78" s="134">
        <v>1211532</v>
      </c>
      <c r="C78" t="s">
        <v>152</v>
      </c>
      <c r="D78" s="2">
        <v>46103.81</v>
      </c>
      <c r="E78" s="2">
        <v>130966.13</v>
      </c>
      <c r="F78" s="2">
        <v>95816.15</v>
      </c>
    </row>
    <row r="79" spans="1:6" x14ac:dyDescent="0.25">
      <c r="A79" s="132" t="s">
        <v>7</v>
      </c>
      <c r="B79" s="134">
        <v>1212262</v>
      </c>
      <c r="C79" t="s">
        <v>154</v>
      </c>
      <c r="D79" s="2">
        <v>471.16</v>
      </c>
      <c r="E79" s="2">
        <v>863.03</v>
      </c>
      <c r="F79" s="2">
        <v>1077.21</v>
      </c>
    </row>
    <row r="80" spans="1:6" x14ac:dyDescent="0.25">
      <c r="A80" s="132" t="s">
        <v>7</v>
      </c>
      <c r="B80" s="134">
        <v>1224681</v>
      </c>
      <c r="C80" t="s">
        <v>156</v>
      </c>
      <c r="D80" s="2">
        <v>0</v>
      </c>
      <c r="E80" s="2">
        <v>4532.59</v>
      </c>
      <c r="F80" s="2">
        <v>5000</v>
      </c>
    </row>
    <row r="81" spans="1:6" x14ac:dyDescent="0.25">
      <c r="A81" s="132" t="s">
        <v>7</v>
      </c>
      <c r="B81" s="133" t="s">
        <v>157</v>
      </c>
      <c r="C81" t="s">
        <v>158</v>
      </c>
      <c r="D81" s="2">
        <v>606.54</v>
      </c>
      <c r="E81" s="2">
        <v>3392.64</v>
      </c>
      <c r="F81" s="2">
        <v>6000</v>
      </c>
    </row>
    <row r="82" spans="1:6" x14ac:dyDescent="0.25">
      <c r="A82" s="132" t="s">
        <v>7</v>
      </c>
      <c r="B82" s="134">
        <v>1225411</v>
      </c>
      <c r="C82" t="s">
        <v>159</v>
      </c>
      <c r="D82" s="2">
        <v>0</v>
      </c>
      <c r="E82" s="2">
        <v>755.23</v>
      </c>
      <c r="F82" s="2">
        <v>0</v>
      </c>
    </row>
    <row r="83" spans="1:6" x14ac:dyDescent="0.25">
      <c r="A83" s="132" t="s">
        <v>7</v>
      </c>
      <c r="B83" s="134">
        <v>1226142</v>
      </c>
      <c r="C83" t="s">
        <v>160</v>
      </c>
      <c r="D83" s="2">
        <v>0</v>
      </c>
      <c r="E83" s="2">
        <v>11871.06</v>
      </c>
      <c r="F83" s="2">
        <v>8500</v>
      </c>
    </row>
    <row r="84" spans="1:6" x14ac:dyDescent="0.25">
      <c r="A84" s="132" t="s">
        <v>7</v>
      </c>
      <c r="B84" s="134">
        <v>1226507</v>
      </c>
      <c r="C84" t="s">
        <v>161</v>
      </c>
      <c r="D84" s="2">
        <v>0</v>
      </c>
      <c r="E84" s="2">
        <v>1000</v>
      </c>
      <c r="F84" s="2">
        <v>1000</v>
      </c>
    </row>
    <row r="85" spans="1:6" x14ac:dyDescent="0.25">
      <c r="A85" s="132" t="s">
        <v>7</v>
      </c>
      <c r="B85" s="134">
        <v>1231255</v>
      </c>
      <c r="C85" t="s">
        <v>163</v>
      </c>
      <c r="D85" s="2">
        <v>227.74</v>
      </c>
      <c r="E85" s="2">
        <v>14864.24</v>
      </c>
      <c r="F85" s="2">
        <v>12500</v>
      </c>
    </row>
    <row r="86" spans="1:6" x14ac:dyDescent="0.25">
      <c r="A86" s="132" t="s">
        <v>7</v>
      </c>
      <c r="B86" s="134">
        <v>1232716</v>
      </c>
      <c r="C86" t="s">
        <v>165</v>
      </c>
      <c r="D86" s="2">
        <v>1456</v>
      </c>
      <c r="E86" s="2">
        <v>16137.12</v>
      </c>
      <c r="F86" s="2">
        <v>18733.05</v>
      </c>
    </row>
    <row r="87" spans="1:6" x14ac:dyDescent="0.25">
      <c r="A87" s="132" t="s">
        <v>7</v>
      </c>
      <c r="B87" s="133" t="s">
        <v>167</v>
      </c>
      <c r="C87" t="s">
        <v>168</v>
      </c>
      <c r="D87" s="2">
        <v>87.52</v>
      </c>
      <c r="E87" s="2">
        <v>890.15</v>
      </c>
      <c r="F87" s="2">
        <v>72</v>
      </c>
    </row>
    <row r="88" spans="1:6" x14ac:dyDescent="0.25">
      <c r="A88" s="132" t="s">
        <v>7</v>
      </c>
      <c r="B88" s="133" t="s">
        <v>169</v>
      </c>
      <c r="C88" t="s">
        <v>170</v>
      </c>
      <c r="D88" s="2">
        <v>14.95</v>
      </c>
      <c r="E88" s="2">
        <v>149.5</v>
      </c>
      <c r="F88" s="2">
        <v>179.4</v>
      </c>
    </row>
    <row r="89" spans="1:6" x14ac:dyDescent="0.25">
      <c r="A89" s="132" t="s">
        <v>7</v>
      </c>
      <c r="B89" s="133" t="s">
        <v>171</v>
      </c>
      <c r="C89" t="s">
        <v>172</v>
      </c>
      <c r="D89" s="2">
        <v>0</v>
      </c>
      <c r="E89" s="2">
        <v>0</v>
      </c>
      <c r="F89" s="2">
        <v>682.8</v>
      </c>
    </row>
    <row r="90" spans="1:6" x14ac:dyDescent="0.25">
      <c r="A90" s="132" t="s">
        <v>7</v>
      </c>
      <c r="B90" s="134">
        <v>1233081</v>
      </c>
      <c r="C90" t="s">
        <v>173</v>
      </c>
      <c r="D90" s="2">
        <v>267</v>
      </c>
      <c r="E90" s="2">
        <v>2937</v>
      </c>
      <c r="F90" s="2">
        <v>0</v>
      </c>
    </row>
    <row r="91" spans="1:6" x14ac:dyDescent="0.25">
      <c r="A91" s="132" t="s">
        <v>7</v>
      </c>
      <c r="B91" s="133" t="s">
        <v>175</v>
      </c>
      <c r="C91" t="s">
        <v>176</v>
      </c>
      <c r="D91" s="2">
        <v>77.08</v>
      </c>
      <c r="E91" s="2">
        <v>847.88</v>
      </c>
      <c r="F91" s="2">
        <v>0</v>
      </c>
    </row>
    <row r="92" spans="1:6" x14ac:dyDescent="0.25">
      <c r="A92" s="138" t="s">
        <v>178</v>
      </c>
      <c r="B92" s="139"/>
      <c r="C92" s="140"/>
      <c r="D92" s="141"/>
      <c r="E92" s="141"/>
      <c r="F92" s="141"/>
    </row>
    <row r="93" spans="1:6" x14ac:dyDescent="0.25">
      <c r="A93" s="132" t="s">
        <v>7</v>
      </c>
      <c r="B93" s="134">
        <v>1242577</v>
      </c>
      <c r="C93" t="s">
        <v>179</v>
      </c>
      <c r="D93" s="2">
        <v>100.13</v>
      </c>
      <c r="E93" s="2">
        <v>618.23</v>
      </c>
      <c r="F93" s="2">
        <v>720</v>
      </c>
    </row>
    <row r="94" spans="1:6" x14ac:dyDescent="0.25">
      <c r="A94" s="132" t="s">
        <v>7</v>
      </c>
      <c r="B94" s="134">
        <v>1245499</v>
      </c>
      <c r="C94" t="s">
        <v>180</v>
      </c>
      <c r="D94" s="2">
        <v>0</v>
      </c>
      <c r="E94" s="2">
        <v>700.6</v>
      </c>
      <c r="F94" s="2">
        <v>500</v>
      </c>
    </row>
    <row r="95" spans="1:6" x14ac:dyDescent="0.25">
      <c r="A95" s="132" t="s">
        <v>7</v>
      </c>
      <c r="B95" s="134">
        <v>1247690</v>
      </c>
      <c r="C95" t="s">
        <v>181</v>
      </c>
      <c r="D95" s="2">
        <v>968.1</v>
      </c>
      <c r="E95" s="2">
        <v>5082.2700000000004</v>
      </c>
      <c r="F95" s="2">
        <v>10000</v>
      </c>
    </row>
    <row r="96" spans="1:6" x14ac:dyDescent="0.25">
      <c r="A96" s="132" t="s">
        <v>187</v>
      </c>
    </row>
    <row r="97" spans="1:6" x14ac:dyDescent="0.25">
      <c r="A97" s="132" t="s">
        <v>7</v>
      </c>
      <c r="B97" s="134">
        <v>1316721</v>
      </c>
      <c r="C97" t="s">
        <v>188</v>
      </c>
      <c r="D97" s="2">
        <v>0</v>
      </c>
      <c r="E97" s="2">
        <v>14130.4</v>
      </c>
      <c r="F97" s="2">
        <v>0</v>
      </c>
    </row>
    <row r="99" spans="1:6" x14ac:dyDescent="0.25">
      <c r="A99" s="132" t="s">
        <v>189</v>
      </c>
    </row>
    <row r="100" spans="1:6" x14ac:dyDescent="0.25">
      <c r="A100" s="132" t="s">
        <v>142</v>
      </c>
    </row>
    <row r="101" spans="1:6" x14ac:dyDescent="0.25">
      <c r="A101" s="132" t="s">
        <v>7</v>
      </c>
      <c r="B101" s="134">
        <v>1172086</v>
      </c>
      <c r="C101" t="s">
        <v>190</v>
      </c>
      <c r="D101" s="2">
        <v>0</v>
      </c>
      <c r="E101" s="2">
        <v>6645</v>
      </c>
      <c r="F101" s="2">
        <v>15600</v>
      </c>
    </row>
    <row r="102" spans="1:6" x14ac:dyDescent="0.25">
      <c r="A102" s="132" t="s">
        <v>7</v>
      </c>
      <c r="B102" s="133" t="s">
        <v>191</v>
      </c>
      <c r="C102" t="s">
        <v>192</v>
      </c>
      <c r="D102" s="2">
        <v>0</v>
      </c>
      <c r="E102" s="2">
        <v>0</v>
      </c>
      <c r="F102" s="2">
        <v>0</v>
      </c>
    </row>
    <row r="103" spans="1:6" x14ac:dyDescent="0.25">
      <c r="A103" s="132" t="s">
        <v>7</v>
      </c>
      <c r="B103" s="134">
        <v>1174642</v>
      </c>
      <c r="C103" t="s">
        <v>189</v>
      </c>
      <c r="D103" s="2">
        <v>1000</v>
      </c>
      <c r="E103" s="2">
        <v>11761.25</v>
      </c>
      <c r="F103" s="2">
        <v>12000</v>
      </c>
    </row>
    <row r="105" spans="1:6" ht="30" x14ac:dyDescent="0.25">
      <c r="A105" s="132" t="s">
        <v>147</v>
      </c>
    </row>
    <row r="106" spans="1:6" x14ac:dyDescent="0.25">
      <c r="A106" s="132" t="s">
        <v>7</v>
      </c>
      <c r="B106" s="134">
        <v>1206054</v>
      </c>
      <c r="C106" t="s">
        <v>196</v>
      </c>
      <c r="D106" s="2">
        <v>0</v>
      </c>
      <c r="E106" s="2">
        <v>18967.75</v>
      </c>
      <c r="F106" s="2">
        <v>0</v>
      </c>
    </row>
    <row r="107" spans="1:6" x14ac:dyDescent="0.25">
      <c r="A107" s="132" t="s">
        <v>7</v>
      </c>
      <c r="B107" s="134">
        <v>1207150</v>
      </c>
      <c r="C107" t="s">
        <v>150</v>
      </c>
      <c r="D107" s="2">
        <v>82.19</v>
      </c>
      <c r="E107" s="2">
        <v>993.36</v>
      </c>
      <c r="F107" s="2">
        <v>1100</v>
      </c>
    </row>
    <row r="108" spans="1:6" x14ac:dyDescent="0.25">
      <c r="A108" s="132" t="s">
        <v>7</v>
      </c>
      <c r="B108" s="134">
        <v>1211533</v>
      </c>
      <c r="C108" t="s">
        <v>197</v>
      </c>
      <c r="D108" s="2">
        <v>5870.27</v>
      </c>
      <c r="E108" s="2">
        <v>13243.01</v>
      </c>
      <c r="F108" s="2">
        <v>12200</v>
      </c>
    </row>
    <row r="109" spans="1:6" x14ac:dyDescent="0.25">
      <c r="A109" s="132" t="s">
        <v>7</v>
      </c>
      <c r="B109" s="134">
        <v>1212263</v>
      </c>
      <c r="C109" t="s">
        <v>198</v>
      </c>
      <c r="D109" s="2">
        <v>406.77</v>
      </c>
      <c r="E109" s="2">
        <v>745.08</v>
      </c>
      <c r="F109" s="2">
        <v>930</v>
      </c>
    </row>
    <row r="110" spans="1:6" x14ac:dyDescent="0.25">
      <c r="A110" s="132" t="s">
        <v>7</v>
      </c>
      <c r="B110" s="134">
        <v>1224682</v>
      </c>
      <c r="C110" t="s">
        <v>200</v>
      </c>
      <c r="D110" s="2">
        <v>0</v>
      </c>
      <c r="E110" s="2">
        <v>1723.17</v>
      </c>
      <c r="F110" s="2">
        <v>2500</v>
      </c>
    </row>
    <row r="111" spans="1:6" x14ac:dyDescent="0.25">
      <c r="A111" s="132" t="s">
        <v>7</v>
      </c>
      <c r="B111" s="134">
        <v>1225412</v>
      </c>
      <c r="C111" t="s">
        <v>159</v>
      </c>
      <c r="D111" s="2">
        <v>0</v>
      </c>
      <c r="E111" s="2">
        <v>1288.53</v>
      </c>
      <c r="F111" s="2">
        <v>0</v>
      </c>
    </row>
    <row r="112" spans="1:6" x14ac:dyDescent="0.25">
      <c r="A112" s="132" t="s">
        <v>7</v>
      </c>
      <c r="B112" s="134">
        <v>1230891</v>
      </c>
      <c r="C112" t="s">
        <v>162</v>
      </c>
      <c r="D112" s="2">
        <v>0</v>
      </c>
      <c r="E112" s="2">
        <v>598.6</v>
      </c>
      <c r="F112" s="2">
        <v>3500</v>
      </c>
    </row>
    <row r="113" spans="1:9" x14ac:dyDescent="0.25">
      <c r="A113" s="132" t="s">
        <v>7</v>
      </c>
      <c r="B113" s="134">
        <v>1231256</v>
      </c>
      <c r="C113" t="s">
        <v>163</v>
      </c>
      <c r="D113" s="2">
        <v>20</v>
      </c>
      <c r="E113" s="2">
        <v>184.24</v>
      </c>
      <c r="F113" s="2">
        <v>775</v>
      </c>
    </row>
    <row r="114" spans="1:9" x14ac:dyDescent="0.25">
      <c r="A114" s="132" t="s">
        <v>7</v>
      </c>
      <c r="B114" s="134">
        <v>1236735</v>
      </c>
      <c r="C114" t="s">
        <v>203</v>
      </c>
      <c r="D114" s="2">
        <v>0</v>
      </c>
      <c r="E114" s="2">
        <v>5645</v>
      </c>
      <c r="F114" s="2">
        <v>1500</v>
      </c>
    </row>
    <row r="116" spans="1:9" x14ac:dyDescent="0.25">
      <c r="A116" s="132" t="s">
        <v>178</v>
      </c>
    </row>
    <row r="117" spans="1:9" x14ac:dyDescent="0.25">
      <c r="A117" s="132" t="s">
        <v>7</v>
      </c>
      <c r="B117" s="134">
        <v>1247691</v>
      </c>
      <c r="C117" t="s">
        <v>204</v>
      </c>
      <c r="D117" s="2">
        <v>78.89</v>
      </c>
      <c r="E117" s="2">
        <v>788.41</v>
      </c>
      <c r="F117" s="2">
        <v>1000</v>
      </c>
    </row>
    <row r="119" spans="1:9" ht="30" x14ac:dyDescent="0.25">
      <c r="A119" s="132" t="s">
        <v>147</v>
      </c>
    </row>
    <row r="120" spans="1:9" x14ac:dyDescent="0.25">
      <c r="A120" s="132" t="s">
        <v>7</v>
      </c>
      <c r="B120" s="134">
        <v>1206055</v>
      </c>
      <c r="C120" t="s">
        <v>209</v>
      </c>
      <c r="D120" s="2">
        <v>0</v>
      </c>
      <c r="E120" s="2">
        <v>4533.75</v>
      </c>
      <c r="F120" s="2">
        <v>0</v>
      </c>
    </row>
    <row r="121" spans="1:9" x14ac:dyDescent="0.25">
      <c r="A121" s="132" t="s">
        <v>7</v>
      </c>
      <c r="B121" s="134">
        <v>1224683</v>
      </c>
      <c r="C121" t="s">
        <v>211</v>
      </c>
      <c r="D121" s="2">
        <v>0</v>
      </c>
      <c r="E121" s="2">
        <v>0</v>
      </c>
      <c r="F121" s="2">
        <v>1100</v>
      </c>
    </row>
    <row r="122" spans="1:9" x14ac:dyDescent="0.25">
      <c r="A122" s="132" t="s">
        <v>7</v>
      </c>
      <c r="B122" s="134">
        <v>1230892</v>
      </c>
      <c r="C122" t="s">
        <v>162</v>
      </c>
      <c r="D122" s="2">
        <v>0</v>
      </c>
      <c r="E122" s="2">
        <v>0</v>
      </c>
      <c r="F122" s="2">
        <v>500</v>
      </c>
    </row>
    <row r="123" spans="1:9" x14ac:dyDescent="0.25">
      <c r="A123" s="132" t="s">
        <v>7</v>
      </c>
      <c r="B123" s="134">
        <v>1231257</v>
      </c>
      <c r="C123" t="s">
        <v>212</v>
      </c>
      <c r="D123" s="2">
        <v>375</v>
      </c>
      <c r="E123" s="2">
        <v>449</v>
      </c>
      <c r="F123" s="2">
        <v>800</v>
      </c>
    </row>
    <row r="124" spans="1:9" x14ac:dyDescent="0.25">
      <c r="A124" s="132" t="s">
        <v>7</v>
      </c>
      <c r="B124" s="134">
        <v>1233449</v>
      </c>
      <c r="C124" t="s">
        <v>213</v>
      </c>
      <c r="D124" s="2">
        <v>28.25</v>
      </c>
      <c r="E124" s="2">
        <v>13071.83</v>
      </c>
      <c r="F124" s="2">
        <v>12900</v>
      </c>
      <c r="I124" t="s">
        <v>7</v>
      </c>
    </row>
    <row r="126" spans="1:9" x14ac:dyDescent="0.25">
      <c r="A126" s="132" t="s">
        <v>214</v>
      </c>
    </row>
    <row r="128" spans="1:9" x14ac:dyDescent="0.25">
      <c r="A128" s="132" t="s">
        <v>142</v>
      </c>
    </row>
    <row r="129" spans="1:6" x14ac:dyDescent="0.25">
      <c r="A129" s="132" t="s">
        <v>7</v>
      </c>
      <c r="B129" s="134">
        <v>1170627</v>
      </c>
      <c r="C129" t="s">
        <v>215</v>
      </c>
      <c r="D129" s="2">
        <v>2464.17</v>
      </c>
      <c r="E129" s="2">
        <v>22261.09</v>
      </c>
      <c r="F129" s="2">
        <v>19570</v>
      </c>
    </row>
    <row r="130" spans="1:6" x14ac:dyDescent="0.25">
      <c r="A130" s="132" t="s">
        <v>7</v>
      </c>
      <c r="B130" s="134">
        <v>1170992</v>
      </c>
      <c r="C130" t="s">
        <v>216</v>
      </c>
      <c r="D130" s="2">
        <v>0</v>
      </c>
      <c r="E130" s="2">
        <v>2710.66</v>
      </c>
      <c r="F130" s="2">
        <v>10000</v>
      </c>
    </row>
    <row r="131" spans="1:6" x14ac:dyDescent="0.25">
      <c r="A131" s="132" t="s">
        <v>7</v>
      </c>
      <c r="B131" s="134">
        <v>1171357</v>
      </c>
      <c r="C131" t="s">
        <v>217</v>
      </c>
      <c r="D131" s="2">
        <v>4532</v>
      </c>
      <c r="E131" s="2">
        <v>49433.64</v>
      </c>
      <c r="F131" s="2">
        <v>0</v>
      </c>
    </row>
    <row r="132" spans="1:6" x14ac:dyDescent="0.25">
      <c r="A132" s="132" t="s">
        <v>7</v>
      </c>
      <c r="B132" s="133" t="s">
        <v>218</v>
      </c>
      <c r="C132" t="s">
        <v>219</v>
      </c>
      <c r="D132" s="2">
        <v>0</v>
      </c>
      <c r="E132" s="2">
        <v>418.32</v>
      </c>
      <c r="F132" s="2">
        <v>0</v>
      </c>
    </row>
    <row r="133" spans="1:6" x14ac:dyDescent="0.25">
      <c r="A133" s="132" t="s">
        <v>7</v>
      </c>
      <c r="B133" s="134">
        <v>1171722</v>
      </c>
      <c r="C133" t="s">
        <v>220</v>
      </c>
      <c r="D133" s="2">
        <v>0</v>
      </c>
      <c r="E133" s="2">
        <v>0</v>
      </c>
      <c r="F133" s="2">
        <v>27192</v>
      </c>
    </row>
    <row r="134" spans="1:6" x14ac:dyDescent="0.25">
      <c r="A134" s="132" t="s">
        <v>7</v>
      </c>
      <c r="B134" s="134">
        <v>1172818</v>
      </c>
      <c r="C134" t="s">
        <v>221</v>
      </c>
      <c r="D134" s="2">
        <v>7456.5</v>
      </c>
      <c r="E134" s="2">
        <v>20217.810000000001</v>
      </c>
      <c r="F134" s="2">
        <v>0</v>
      </c>
    </row>
    <row r="135" spans="1:6" x14ac:dyDescent="0.25">
      <c r="A135" s="132" t="s">
        <v>7</v>
      </c>
      <c r="B135" s="134">
        <v>1173183</v>
      </c>
      <c r="C135" t="s">
        <v>222</v>
      </c>
      <c r="D135" s="2">
        <v>6625</v>
      </c>
      <c r="E135" s="2">
        <v>65062.5</v>
      </c>
      <c r="F135" s="2">
        <v>70000</v>
      </c>
    </row>
    <row r="136" spans="1:6" x14ac:dyDescent="0.25">
      <c r="A136" s="132" t="s">
        <v>7</v>
      </c>
      <c r="B136" s="134">
        <v>1200942</v>
      </c>
      <c r="C136" t="s">
        <v>195</v>
      </c>
      <c r="D136" s="2">
        <v>0</v>
      </c>
      <c r="E136" s="2">
        <v>49988.53</v>
      </c>
      <c r="F136" s="2">
        <v>79882.47</v>
      </c>
    </row>
    <row r="137" spans="1:6" x14ac:dyDescent="0.25">
      <c r="A137" s="132" t="s">
        <v>7</v>
      </c>
      <c r="B137" s="133" t="s">
        <v>223</v>
      </c>
      <c r="C137" t="s">
        <v>224</v>
      </c>
      <c r="D137" s="2">
        <v>0</v>
      </c>
      <c r="E137" s="2">
        <v>169.47</v>
      </c>
      <c r="F137" s="2">
        <v>0</v>
      </c>
    </row>
    <row r="138" spans="1:6" x14ac:dyDescent="0.25">
      <c r="A138" s="132" t="s">
        <v>7</v>
      </c>
      <c r="B138" s="133" t="s">
        <v>225</v>
      </c>
      <c r="C138" t="s">
        <v>226</v>
      </c>
      <c r="D138" s="2">
        <v>0</v>
      </c>
      <c r="E138" s="2">
        <v>169.47</v>
      </c>
      <c r="F138" s="2">
        <v>0</v>
      </c>
    </row>
    <row r="140" spans="1:6" ht="30" x14ac:dyDescent="0.25">
      <c r="A140" s="132" t="s">
        <v>147</v>
      </c>
    </row>
    <row r="141" spans="1:6" x14ac:dyDescent="0.25">
      <c r="A141" s="132" t="s">
        <v>7</v>
      </c>
      <c r="B141" s="134">
        <v>1205691</v>
      </c>
      <c r="C141" t="s">
        <v>148</v>
      </c>
      <c r="D141" s="2">
        <v>845.99</v>
      </c>
      <c r="E141" s="2">
        <v>12237.2</v>
      </c>
      <c r="F141" s="2">
        <v>13000</v>
      </c>
    </row>
    <row r="142" spans="1:6" x14ac:dyDescent="0.25">
      <c r="A142" s="132" t="s">
        <v>7</v>
      </c>
      <c r="B142" s="134">
        <v>1206056</v>
      </c>
      <c r="C142" t="s">
        <v>228</v>
      </c>
      <c r="D142" s="2">
        <v>0</v>
      </c>
      <c r="E142" s="2">
        <v>2778.75</v>
      </c>
      <c r="F142" s="2">
        <v>20000</v>
      </c>
    </row>
    <row r="143" spans="1:6" x14ac:dyDescent="0.25">
      <c r="A143" s="132" t="s">
        <v>7</v>
      </c>
      <c r="B143" s="134">
        <v>1206786</v>
      </c>
      <c r="C143" t="s">
        <v>229</v>
      </c>
      <c r="D143" s="2">
        <v>6090</v>
      </c>
      <c r="E143" s="2">
        <v>87257.5</v>
      </c>
      <c r="F143" s="2">
        <v>48000</v>
      </c>
    </row>
    <row r="144" spans="1:6" x14ac:dyDescent="0.25">
      <c r="A144" s="132" t="s">
        <v>7</v>
      </c>
      <c r="B144" s="134">
        <v>1207152</v>
      </c>
      <c r="C144" t="s">
        <v>150</v>
      </c>
      <c r="D144" s="2">
        <v>1384.18</v>
      </c>
      <c r="E144" s="2">
        <v>14280.26</v>
      </c>
      <c r="F144" s="2">
        <v>12000</v>
      </c>
    </row>
    <row r="145" spans="1:6" x14ac:dyDescent="0.25">
      <c r="A145" s="132" t="s">
        <v>7</v>
      </c>
      <c r="B145" s="134">
        <v>1208247</v>
      </c>
      <c r="C145" t="s">
        <v>230</v>
      </c>
      <c r="D145" s="2">
        <v>135</v>
      </c>
      <c r="E145" s="2">
        <v>1485</v>
      </c>
      <c r="F145" s="2">
        <v>750</v>
      </c>
    </row>
    <row r="146" spans="1:6" x14ac:dyDescent="0.25">
      <c r="A146" s="132" t="s">
        <v>7</v>
      </c>
      <c r="B146" s="134">
        <v>1208978</v>
      </c>
      <c r="C146" t="s">
        <v>231</v>
      </c>
      <c r="D146" s="2">
        <v>5772</v>
      </c>
      <c r="E146" s="2">
        <v>7496</v>
      </c>
      <c r="F146" s="2">
        <v>5700</v>
      </c>
    </row>
    <row r="147" spans="1:6" x14ac:dyDescent="0.25">
      <c r="A147" s="132" t="s">
        <v>7</v>
      </c>
      <c r="B147" s="134">
        <v>1209343</v>
      </c>
      <c r="C147" t="s">
        <v>232</v>
      </c>
      <c r="D147" s="2">
        <v>0</v>
      </c>
      <c r="E147" s="2">
        <v>995</v>
      </c>
      <c r="F147" s="2">
        <v>5000</v>
      </c>
    </row>
    <row r="148" spans="1:6" x14ac:dyDescent="0.25">
      <c r="A148" s="132" t="s">
        <v>7</v>
      </c>
      <c r="B148" s="134">
        <v>1209708</v>
      </c>
      <c r="C148" t="s">
        <v>233</v>
      </c>
      <c r="D148" s="2">
        <v>407.75</v>
      </c>
      <c r="E148" s="2">
        <v>4327.25</v>
      </c>
      <c r="F148" s="2">
        <v>2700</v>
      </c>
    </row>
    <row r="149" spans="1:6" x14ac:dyDescent="0.25">
      <c r="A149" s="132" t="s">
        <v>7</v>
      </c>
      <c r="B149" s="133" t="s">
        <v>234</v>
      </c>
      <c r="C149" t="s">
        <v>235</v>
      </c>
      <c r="D149" s="2">
        <v>0</v>
      </c>
      <c r="E149" s="2">
        <v>3534.98</v>
      </c>
      <c r="F149" s="2">
        <v>5000</v>
      </c>
    </row>
    <row r="150" spans="1:6" x14ac:dyDescent="0.25">
      <c r="A150" s="132" t="s">
        <v>7</v>
      </c>
      <c r="B150" s="134">
        <v>1211535</v>
      </c>
      <c r="C150" t="s">
        <v>197</v>
      </c>
      <c r="D150" s="2">
        <v>-154115.20000000001</v>
      </c>
      <c r="E150" s="2">
        <v>7833.19</v>
      </c>
      <c r="F150" s="2">
        <v>7211.18</v>
      </c>
    </row>
    <row r="151" spans="1:6" x14ac:dyDescent="0.25">
      <c r="A151" s="132" t="s">
        <v>7</v>
      </c>
      <c r="B151" s="134">
        <v>1212265</v>
      </c>
      <c r="C151" t="s">
        <v>236</v>
      </c>
      <c r="D151" s="2">
        <v>-191777.76</v>
      </c>
      <c r="E151" s="2">
        <v>811.87</v>
      </c>
      <c r="F151" s="2">
        <v>1013.37</v>
      </c>
    </row>
    <row r="152" spans="1:6" x14ac:dyDescent="0.25">
      <c r="A152" s="132" t="s">
        <v>7</v>
      </c>
      <c r="B152" s="134">
        <v>1214091</v>
      </c>
      <c r="C152" t="s">
        <v>199</v>
      </c>
      <c r="D152" s="2">
        <v>0</v>
      </c>
      <c r="E152" s="2">
        <v>20</v>
      </c>
      <c r="F152" s="2">
        <v>0</v>
      </c>
    </row>
    <row r="153" spans="1:6" x14ac:dyDescent="0.25">
      <c r="A153" s="132" t="s">
        <v>7</v>
      </c>
      <c r="B153" s="134">
        <v>1224684</v>
      </c>
      <c r="C153" t="s">
        <v>211</v>
      </c>
      <c r="D153" s="2">
        <v>0</v>
      </c>
      <c r="E153" s="2">
        <v>143.68</v>
      </c>
      <c r="F153" s="2">
        <v>1000</v>
      </c>
    </row>
    <row r="154" spans="1:6" x14ac:dyDescent="0.25">
      <c r="A154" s="132" t="s">
        <v>7</v>
      </c>
      <c r="B154" s="134">
        <v>1225414</v>
      </c>
      <c r="C154" t="s">
        <v>238</v>
      </c>
      <c r="D154" s="2">
        <v>0</v>
      </c>
      <c r="E154" s="2">
        <v>38.67</v>
      </c>
      <c r="F154" s="2">
        <v>0</v>
      </c>
    </row>
    <row r="155" spans="1:6" x14ac:dyDescent="0.25">
      <c r="A155" s="132" t="s">
        <v>7</v>
      </c>
      <c r="B155" s="134">
        <v>1230893</v>
      </c>
      <c r="C155" t="s">
        <v>162</v>
      </c>
      <c r="D155" s="2">
        <v>0</v>
      </c>
      <c r="E155" s="2">
        <v>86.22</v>
      </c>
      <c r="F155" s="2">
        <v>2500</v>
      </c>
    </row>
    <row r="156" spans="1:6" x14ac:dyDescent="0.25">
      <c r="A156" s="132" t="s">
        <v>7</v>
      </c>
      <c r="B156" s="134">
        <v>1231258</v>
      </c>
      <c r="C156" t="s">
        <v>163</v>
      </c>
      <c r="D156" s="2">
        <v>20</v>
      </c>
      <c r="E156" s="2">
        <v>321.02</v>
      </c>
      <c r="F156" s="2">
        <v>1100</v>
      </c>
    </row>
    <row r="157" spans="1:6" x14ac:dyDescent="0.25">
      <c r="A157" s="132" t="s">
        <v>7</v>
      </c>
      <c r="B157" s="134">
        <v>1231623</v>
      </c>
      <c r="C157" t="s">
        <v>164</v>
      </c>
      <c r="D157" s="2">
        <v>261.91000000000003</v>
      </c>
      <c r="E157" s="2">
        <v>3851.48</v>
      </c>
      <c r="F157" s="2">
        <v>2500</v>
      </c>
    </row>
    <row r="158" spans="1:6" x14ac:dyDescent="0.25">
      <c r="A158" s="132" t="s">
        <v>7</v>
      </c>
      <c r="B158" s="134">
        <v>1232354</v>
      </c>
      <c r="C158" t="s">
        <v>239</v>
      </c>
      <c r="D158" s="2">
        <v>0</v>
      </c>
      <c r="E158" s="2">
        <v>57366.81</v>
      </c>
      <c r="F158" s="2">
        <v>80000</v>
      </c>
    </row>
    <row r="159" spans="1:6" x14ac:dyDescent="0.25">
      <c r="A159" s="132" t="s">
        <v>7</v>
      </c>
      <c r="B159" s="134">
        <v>1232719</v>
      </c>
      <c r="C159" t="s">
        <v>165</v>
      </c>
      <c r="D159" s="2">
        <v>643.12</v>
      </c>
      <c r="E159" s="2">
        <v>7068.8</v>
      </c>
      <c r="F159" s="2">
        <v>17219.2</v>
      </c>
    </row>
    <row r="160" spans="1:6" x14ac:dyDescent="0.25">
      <c r="A160" s="132" t="s">
        <v>7</v>
      </c>
      <c r="B160" s="133" t="s">
        <v>240</v>
      </c>
      <c r="C160" t="s">
        <v>168</v>
      </c>
      <c r="D160" s="2">
        <v>41.05</v>
      </c>
      <c r="E160" s="2">
        <v>451.55</v>
      </c>
      <c r="F160" s="2">
        <v>288</v>
      </c>
    </row>
    <row r="161" spans="1:6" x14ac:dyDescent="0.25">
      <c r="A161" s="132" t="s">
        <v>7</v>
      </c>
      <c r="B161" s="133" t="s">
        <v>241</v>
      </c>
      <c r="C161" t="s">
        <v>170</v>
      </c>
      <c r="D161" s="2">
        <v>7.47</v>
      </c>
      <c r="E161" s="2">
        <v>82.17</v>
      </c>
      <c r="F161" s="2">
        <v>179.28</v>
      </c>
    </row>
    <row r="162" spans="1:6" x14ac:dyDescent="0.25">
      <c r="A162" s="132" t="s">
        <v>7</v>
      </c>
      <c r="B162" s="133" t="s">
        <v>242</v>
      </c>
      <c r="C162" t="s">
        <v>172</v>
      </c>
      <c r="D162" s="2">
        <v>0</v>
      </c>
      <c r="E162" s="2">
        <v>0</v>
      </c>
      <c r="F162" s="2">
        <v>589.91999999999996</v>
      </c>
    </row>
    <row r="164" spans="1:6" x14ac:dyDescent="0.25">
      <c r="A164" s="132" t="s">
        <v>178</v>
      </c>
    </row>
    <row r="165" spans="1:6" x14ac:dyDescent="0.25">
      <c r="A165" s="132" t="s">
        <v>7</v>
      </c>
      <c r="B165" s="134">
        <v>1247693</v>
      </c>
      <c r="C165" t="s">
        <v>204</v>
      </c>
      <c r="D165" s="2">
        <v>870.24</v>
      </c>
      <c r="E165" s="2">
        <v>9157.65</v>
      </c>
      <c r="F165" s="2">
        <v>12500</v>
      </c>
    </row>
    <row r="167" spans="1:6" x14ac:dyDescent="0.25">
      <c r="A167" s="132" t="s">
        <v>183</v>
      </c>
    </row>
    <row r="168" spans="1:6" x14ac:dyDescent="0.25">
      <c r="A168" s="132" t="s">
        <v>7</v>
      </c>
      <c r="B168" s="134">
        <v>1282391</v>
      </c>
      <c r="C168" t="s">
        <v>185</v>
      </c>
      <c r="D168" s="2">
        <v>768.32</v>
      </c>
      <c r="E168" s="2">
        <v>13366.17</v>
      </c>
      <c r="F168" s="2">
        <v>16666.669999999998</v>
      </c>
    </row>
    <row r="169" spans="1:6" x14ac:dyDescent="0.25">
      <c r="A169" s="132" t="s">
        <v>7</v>
      </c>
      <c r="B169" s="134">
        <v>1283487</v>
      </c>
      <c r="C169" t="s">
        <v>243</v>
      </c>
      <c r="D169" s="2">
        <v>0</v>
      </c>
      <c r="E169" s="2">
        <v>245</v>
      </c>
      <c r="F169" s="2">
        <v>500</v>
      </c>
    </row>
    <row r="170" spans="1:6" x14ac:dyDescent="0.25">
      <c r="A170" s="132" t="s">
        <v>187</v>
      </c>
    </row>
    <row r="171" spans="1:6" x14ac:dyDescent="0.25">
      <c r="A171" s="132" t="s">
        <v>7</v>
      </c>
      <c r="B171" s="134">
        <v>1316724</v>
      </c>
      <c r="C171" t="s">
        <v>188</v>
      </c>
      <c r="D171" s="2">
        <v>750</v>
      </c>
      <c r="E171" s="2">
        <v>1600</v>
      </c>
      <c r="F171" s="2">
        <v>4618.47</v>
      </c>
    </row>
    <row r="172" spans="1:6" x14ac:dyDescent="0.25">
      <c r="A172" s="132" t="s">
        <v>7</v>
      </c>
      <c r="B172" s="134">
        <v>1318550</v>
      </c>
      <c r="C172" t="s">
        <v>244</v>
      </c>
      <c r="D172" s="2">
        <v>0</v>
      </c>
      <c r="E172" s="2">
        <v>0</v>
      </c>
      <c r="F172" s="2">
        <v>0</v>
      </c>
    </row>
    <row r="173" spans="1:6" ht="30" x14ac:dyDescent="0.25">
      <c r="A173" s="132" t="s">
        <v>245</v>
      </c>
    </row>
    <row r="175" spans="1:6" x14ac:dyDescent="0.25">
      <c r="A175" s="132" t="s">
        <v>142</v>
      </c>
    </row>
    <row r="176" spans="1:6" x14ac:dyDescent="0.25">
      <c r="A176" s="132" t="s">
        <v>7</v>
      </c>
      <c r="B176" s="134">
        <v>1201309</v>
      </c>
      <c r="C176" t="s">
        <v>246</v>
      </c>
      <c r="D176" s="2">
        <v>2995.92</v>
      </c>
      <c r="E176" s="2">
        <v>30369.07</v>
      </c>
      <c r="F176" s="2">
        <v>32051</v>
      </c>
    </row>
    <row r="178" spans="1:6" ht="30" x14ac:dyDescent="0.25">
      <c r="A178" s="132" t="s">
        <v>147</v>
      </c>
    </row>
    <row r="179" spans="1:6" x14ac:dyDescent="0.25">
      <c r="A179" s="132" t="s">
        <v>7</v>
      </c>
      <c r="B179" s="134">
        <v>1207883</v>
      </c>
      <c r="C179" t="s">
        <v>247</v>
      </c>
      <c r="D179" s="2">
        <v>0</v>
      </c>
      <c r="E179" s="2">
        <v>0</v>
      </c>
      <c r="F179" s="2">
        <v>5000</v>
      </c>
    </row>
    <row r="180" spans="1:6" x14ac:dyDescent="0.25">
      <c r="A180" s="132" t="s">
        <v>7</v>
      </c>
      <c r="B180" s="134">
        <v>1212266</v>
      </c>
      <c r="C180" t="s">
        <v>249</v>
      </c>
      <c r="D180" s="2">
        <v>838.93</v>
      </c>
      <c r="E180" s="2">
        <v>1536.67</v>
      </c>
      <c r="F180" s="2">
        <v>1918.03</v>
      </c>
    </row>
    <row r="181" spans="1:6" x14ac:dyDescent="0.25">
      <c r="A181" s="132" t="s">
        <v>7</v>
      </c>
      <c r="B181" s="134">
        <v>1219936</v>
      </c>
      <c r="C181" t="s">
        <v>250</v>
      </c>
      <c r="D181" s="2">
        <v>857.28</v>
      </c>
      <c r="E181" s="2">
        <v>15748.27</v>
      </c>
      <c r="F181" s="2">
        <v>22000</v>
      </c>
    </row>
    <row r="182" spans="1:6" x14ac:dyDescent="0.25">
      <c r="A182" s="132" t="s">
        <v>7</v>
      </c>
      <c r="B182" s="134">
        <v>1220302</v>
      </c>
      <c r="C182" t="s">
        <v>251</v>
      </c>
      <c r="D182" s="2">
        <v>0</v>
      </c>
      <c r="E182" s="2">
        <v>37085</v>
      </c>
      <c r="F182" s="2">
        <v>30000</v>
      </c>
    </row>
    <row r="183" spans="1:6" x14ac:dyDescent="0.25">
      <c r="A183" s="132" t="s">
        <v>7</v>
      </c>
      <c r="B183" s="134">
        <v>1232720</v>
      </c>
      <c r="C183" t="s">
        <v>165</v>
      </c>
      <c r="D183" s="2">
        <v>1384</v>
      </c>
      <c r="E183" s="2">
        <v>15297.42</v>
      </c>
      <c r="F183" s="2">
        <v>16490.52</v>
      </c>
    </row>
    <row r="184" spans="1:6" x14ac:dyDescent="0.25">
      <c r="A184" s="132" t="s">
        <v>7</v>
      </c>
      <c r="B184" s="133" t="s">
        <v>252</v>
      </c>
      <c r="C184" t="s">
        <v>168</v>
      </c>
      <c r="D184" s="2">
        <v>77.08</v>
      </c>
      <c r="E184" s="2">
        <v>852.77</v>
      </c>
      <c r="F184" s="2">
        <v>72</v>
      </c>
    </row>
    <row r="185" spans="1:6" x14ac:dyDescent="0.25">
      <c r="A185" s="132" t="s">
        <v>7</v>
      </c>
      <c r="B185" s="133" t="s">
        <v>253</v>
      </c>
      <c r="C185" t="s">
        <v>170</v>
      </c>
      <c r="D185" s="2">
        <v>14.21</v>
      </c>
      <c r="E185" s="2">
        <v>156.31</v>
      </c>
      <c r="F185" s="2">
        <v>170.52</v>
      </c>
    </row>
    <row r="186" spans="1:6" x14ac:dyDescent="0.25">
      <c r="A186" s="132" t="s">
        <v>7</v>
      </c>
      <c r="B186" s="133" t="s">
        <v>254</v>
      </c>
      <c r="C186" t="s">
        <v>172</v>
      </c>
      <c r="D186" s="2">
        <v>0</v>
      </c>
      <c r="E186" s="2">
        <v>0</v>
      </c>
      <c r="F186" s="2">
        <v>810.6</v>
      </c>
    </row>
    <row r="188" spans="1:6" x14ac:dyDescent="0.25">
      <c r="A188" s="132" t="s">
        <v>178</v>
      </c>
    </row>
    <row r="189" spans="1:6" x14ac:dyDescent="0.25">
      <c r="A189" s="132" t="s">
        <v>7</v>
      </c>
      <c r="B189" s="134">
        <v>1243311</v>
      </c>
      <c r="C189" t="s">
        <v>255</v>
      </c>
      <c r="D189" s="2">
        <v>0</v>
      </c>
      <c r="E189" s="2">
        <v>0</v>
      </c>
      <c r="F189" s="2">
        <v>4200</v>
      </c>
    </row>
    <row r="190" spans="1:6" x14ac:dyDescent="0.25">
      <c r="A190" s="132" t="s">
        <v>7</v>
      </c>
      <c r="B190" s="134">
        <v>1246233</v>
      </c>
      <c r="C190" t="s">
        <v>256</v>
      </c>
      <c r="D190" s="2">
        <v>0</v>
      </c>
      <c r="E190" s="2">
        <v>2787.23</v>
      </c>
      <c r="F190" s="2">
        <v>3900</v>
      </c>
    </row>
    <row r="192" spans="1:6" ht="45" x14ac:dyDescent="0.25">
      <c r="A192" s="132" t="s">
        <v>257</v>
      </c>
    </row>
    <row r="194" spans="1:6" x14ac:dyDescent="0.25">
      <c r="A194" s="132" t="s">
        <v>142</v>
      </c>
    </row>
    <row r="195" spans="1:6" x14ac:dyDescent="0.25">
      <c r="A195" s="132" t="s">
        <v>7</v>
      </c>
      <c r="B195" s="133" t="s">
        <v>258</v>
      </c>
      <c r="C195" t="s">
        <v>259</v>
      </c>
      <c r="D195" s="2">
        <v>8034</v>
      </c>
      <c r="E195" s="2">
        <v>87321</v>
      </c>
      <c r="F195" s="2">
        <v>93600</v>
      </c>
    </row>
    <row r="196" spans="1:6" x14ac:dyDescent="0.25">
      <c r="A196" s="132" t="s">
        <v>7</v>
      </c>
      <c r="B196" s="133" t="s">
        <v>260</v>
      </c>
      <c r="C196" t="s">
        <v>261</v>
      </c>
      <c r="D196" s="2">
        <v>3293.46</v>
      </c>
      <c r="E196" s="2">
        <v>36076.06</v>
      </c>
      <c r="F196" s="2">
        <v>39521.519999999997</v>
      </c>
    </row>
    <row r="197" spans="1:6" x14ac:dyDescent="0.25">
      <c r="A197" s="132" t="s">
        <v>7</v>
      </c>
      <c r="B197" s="133" t="s">
        <v>262</v>
      </c>
      <c r="C197" t="s">
        <v>263</v>
      </c>
      <c r="D197" s="2">
        <v>0</v>
      </c>
      <c r="E197" s="2">
        <v>0</v>
      </c>
      <c r="F197" s="2">
        <v>500</v>
      </c>
    </row>
    <row r="198" spans="1:6" x14ac:dyDescent="0.25">
      <c r="A198" s="132" t="s">
        <v>7</v>
      </c>
      <c r="B198" s="133" t="s">
        <v>265</v>
      </c>
      <c r="C198" t="s">
        <v>266</v>
      </c>
      <c r="D198" s="2">
        <v>0</v>
      </c>
      <c r="E198" s="2">
        <v>0</v>
      </c>
      <c r="F198" s="2">
        <v>12200</v>
      </c>
    </row>
    <row r="199" spans="1:6" x14ac:dyDescent="0.25">
      <c r="A199" s="132" t="s">
        <v>7</v>
      </c>
      <c r="B199" s="133" t="s">
        <v>267</v>
      </c>
      <c r="C199" t="s">
        <v>195</v>
      </c>
      <c r="D199" s="2">
        <v>2908.5</v>
      </c>
      <c r="E199" s="2">
        <v>34694.65</v>
      </c>
      <c r="F199" s="2">
        <v>46364.61</v>
      </c>
    </row>
    <row r="200" spans="1:6" x14ac:dyDescent="0.25">
      <c r="A200" s="132" t="s">
        <v>7</v>
      </c>
      <c r="B200" s="133" t="s">
        <v>268</v>
      </c>
      <c r="C200" t="s">
        <v>269</v>
      </c>
      <c r="D200" s="2">
        <v>0</v>
      </c>
      <c r="E200" s="2">
        <v>3101.88</v>
      </c>
      <c r="F200" s="2">
        <v>0</v>
      </c>
    </row>
    <row r="201" spans="1:6" x14ac:dyDescent="0.25">
      <c r="A201" s="132" t="s">
        <v>7</v>
      </c>
      <c r="B201" s="133" t="s">
        <v>270</v>
      </c>
      <c r="C201" t="s">
        <v>271</v>
      </c>
      <c r="D201" s="2">
        <v>0</v>
      </c>
      <c r="E201" s="2">
        <v>4200.24</v>
      </c>
      <c r="F201" s="2">
        <v>0</v>
      </c>
    </row>
    <row r="202" spans="1:6" x14ac:dyDescent="0.25">
      <c r="A202" s="132" t="s">
        <v>7</v>
      </c>
      <c r="B202" s="133" t="s">
        <v>272</v>
      </c>
      <c r="C202" t="s">
        <v>273</v>
      </c>
      <c r="D202" s="2">
        <v>0</v>
      </c>
      <c r="E202" s="2">
        <v>31.5</v>
      </c>
      <c r="F202" s="2">
        <v>0</v>
      </c>
    </row>
    <row r="204" spans="1:6" ht="30" x14ac:dyDescent="0.25">
      <c r="A204" s="132" t="s">
        <v>147</v>
      </c>
    </row>
    <row r="205" spans="1:6" x14ac:dyDescent="0.25">
      <c r="A205" s="132" t="s">
        <v>7</v>
      </c>
      <c r="B205" s="133" t="s">
        <v>274</v>
      </c>
      <c r="C205" t="s">
        <v>148</v>
      </c>
      <c r="D205" s="2">
        <v>572.5</v>
      </c>
      <c r="E205" s="2">
        <v>14957.5</v>
      </c>
      <c r="F205" s="2">
        <v>15000</v>
      </c>
    </row>
    <row r="206" spans="1:6" x14ac:dyDescent="0.25">
      <c r="A206" s="132" t="s">
        <v>7</v>
      </c>
      <c r="B206" s="133" t="s">
        <v>275</v>
      </c>
      <c r="C206" t="s">
        <v>276</v>
      </c>
      <c r="D206" s="2">
        <v>0</v>
      </c>
      <c r="E206" s="2">
        <v>0</v>
      </c>
      <c r="F206" s="2">
        <v>2400</v>
      </c>
    </row>
    <row r="207" spans="1:6" x14ac:dyDescent="0.25">
      <c r="A207" s="132" t="s">
        <v>7</v>
      </c>
      <c r="B207" s="133" t="s">
        <v>277</v>
      </c>
      <c r="C207" t="s">
        <v>209</v>
      </c>
      <c r="D207" s="2">
        <v>0</v>
      </c>
      <c r="E207" s="2">
        <v>48697.43</v>
      </c>
      <c r="F207" s="2">
        <v>20000</v>
      </c>
    </row>
    <row r="208" spans="1:6" x14ac:dyDescent="0.25">
      <c r="A208" s="132" t="s">
        <v>7</v>
      </c>
      <c r="B208" s="133" t="s">
        <v>278</v>
      </c>
      <c r="C208" t="s">
        <v>279</v>
      </c>
      <c r="D208" s="2">
        <v>1023</v>
      </c>
      <c r="E208" s="2">
        <v>7781</v>
      </c>
      <c r="F208" s="2">
        <v>10000</v>
      </c>
    </row>
    <row r="209" spans="1:6" x14ac:dyDescent="0.25">
      <c r="A209" s="132" t="s">
        <v>7</v>
      </c>
      <c r="B209" s="133" t="s">
        <v>280</v>
      </c>
      <c r="C209" t="s">
        <v>281</v>
      </c>
      <c r="D209" s="2">
        <v>3911.68</v>
      </c>
      <c r="E209" s="2">
        <v>52790.61</v>
      </c>
      <c r="F209" s="2">
        <v>44850</v>
      </c>
    </row>
    <row r="210" spans="1:6" x14ac:dyDescent="0.25">
      <c r="A210" s="132" t="s">
        <v>7</v>
      </c>
      <c r="B210" s="133" t="s">
        <v>282</v>
      </c>
      <c r="C210" t="s">
        <v>150</v>
      </c>
      <c r="D210" s="2">
        <v>127.14</v>
      </c>
      <c r="E210" s="2">
        <v>1361.45</v>
      </c>
      <c r="F210" s="2">
        <v>1750</v>
      </c>
    </row>
    <row r="211" spans="1:6" x14ac:dyDescent="0.25">
      <c r="A211" s="132" t="s">
        <v>7</v>
      </c>
      <c r="B211" s="133" t="s">
        <v>283</v>
      </c>
      <c r="C211" t="s">
        <v>210</v>
      </c>
      <c r="D211" s="2">
        <v>0</v>
      </c>
      <c r="E211" s="2">
        <v>0</v>
      </c>
      <c r="F211" s="2">
        <v>0</v>
      </c>
    </row>
    <row r="212" spans="1:6" x14ac:dyDescent="0.25">
      <c r="A212" s="132" t="s">
        <v>7</v>
      </c>
      <c r="B212" s="133" t="s">
        <v>284</v>
      </c>
      <c r="C212" t="s">
        <v>152</v>
      </c>
      <c r="D212" s="2">
        <v>9580.08</v>
      </c>
      <c r="E212" s="2">
        <v>21608.69</v>
      </c>
      <c r="F212" s="2">
        <v>19910</v>
      </c>
    </row>
    <row r="213" spans="1:6" x14ac:dyDescent="0.25">
      <c r="A213" s="132" t="s">
        <v>7</v>
      </c>
      <c r="B213" s="133" t="s">
        <v>285</v>
      </c>
      <c r="C213" t="s">
        <v>153</v>
      </c>
      <c r="D213" s="2">
        <v>0</v>
      </c>
      <c r="E213" s="2">
        <v>0</v>
      </c>
      <c r="F213" s="2">
        <v>2000</v>
      </c>
    </row>
    <row r="214" spans="1:6" x14ac:dyDescent="0.25">
      <c r="A214" s="132" t="s">
        <v>7</v>
      </c>
      <c r="B214" s="133" t="s">
        <v>286</v>
      </c>
      <c r="C214" t="s">
        <v>287</v>
      </c>
      <c r="D214" s="2">
        <v>3059.11</v>
      </c>
      <c r="E214" s="2">
        <v>5603.37</v>
      </c>
      <c r="F214" s="2">
        <v>6994</v>
      </c>
    </row>
    <row r="215" spans="1:6" x14ac:dyDescent="0.25">
      <c r="A215" s="132" t="s">
        <v>7</v>
      </c>
      <c r="B215" s="133" t="s">
        <v>288</v>
      </c>
      <c r="C215" t="s">
        <v>289</v>
      </c>
      <c r="D215" s="2">
        <v>0</v>
      </c>
      <c r="E215" s="2">
        <v>0</v>
      </c>
      <c r="F215" s="2">
        <v>2000</v>
      </c>
    </row>
    <row r="216" spans="1:6" x14ac:dyDescent="0.25">
      <c r="A216" s="132" t="s">
        <v>7</v>
      </c>
      <c r="B216" s="133" t="s">
        <v>290</v>
      </c>
      <c r="C216" t="s">
        <v>291</v>
      </c>
      <c r="D216" s="2">
        <v>0</v>
      </c>
      <c r="E216" s="2">
        <v>0</v>
      </c>
      <c r="F216" s="2">
        <v>7500</v>
      </c>
    </row>
    <row r="217" spans="1:6" x14ac:dyDescent="0.25">
      <c r="A217" s="132" t="s">
        <v>7</v>
      </c>
      <c r="B217" s="133" t="s">
        <v>292</v>
      </c>
      <c r="C217" t="s">
        <v>293</v>
      </c>
      <c r="D217" s="2">
        <v>0</v>
      </c>
      <c r="E217" s="2">
        <v>0</v>
      </c>
      <c r="F217" s="2">
        <v>500</v>
      </c>
    </row>
    <row r="218" spans="1:6" x14ac:dyDescent="0.25">
      <c r="A218" s="132" t="s">
        <v>7</v>
      </c>
      <c r="B218" s="133" t="s">
        <v>294</v>
      </c>
      <c r="C218" t="s">
        <v>155</v>
      </c>
      <c r="D218" s="2">
        <v>0</v>
      </c>
      <c r="E218" s="2">
        <v>0</v>
      </c>
      <c r="F218" s="2">
        <v>0</v>
      </c>
    </row>
    <row r="219" spans="1:6" x14ac:dyDescent="0.25">
      <c r="A219" s="132" t="s">
        <v>7</v>
      </c>
      <c r="B219" s="133" t="s">
        <v>295</v>
      </c>
      <c r="C219" t="s">
        <v>211</v>
      </c>
      <c r="D219" s="2">
        <v>0</v>
      </c>
      <c r="E219" s="2">
        <v>1938.16</v>
      </c>
      <c r="F219" s="2">
        <v>5000</v>
      </c>
    </row>
    <row r="220" spans="1:6" x14ac:dyDescent="0.25">
      <c r="A220" s="132" t="s">
        <v>7</v>
      </c>
      <c r="B220" s="133" t="s">
        <v>296</v>
      </c>
      <c r="C220" t="s">
        <v>159</v>
      </c>
      <c r="D220" s="2">
        <v>0</v>
      </c>
      <c r="E220" s="2">
        <v>0</v>
      </c>
      <c r="F220" s="2">
        <v>1500</v>
      </c>
    </row>
    <row r="221" spans="1:6" x14ac:dyDescent="0.25">
      <c r="A221" s="132" t="s">
        <v>7</v>
      </c>
      <c r="B221" s="133" t="s">
        <v>297</v>
      </c>
      <c r="C221" t="s">
        <v>298</v>
      </c>
      <c r="D221" s="2">
        <v>0</v>
      </c>
      <c r="E221" s="2">
        <v>539.47</v>
      </c>
      <c r="F221" s="2">
        <v>0</v>
      </c>
    </row>
    <row r="222" spans="1:6" x14ac:dyDescent="0.25">
      <c r="A222" s="132" t="s">
        <v>7</v>
      </c>
      <c r="B222" s="133" t="s">
        <v>299</v>
      </c>
      <c r="C222" t="s">
        <v>300</v>
      </c>
      <c r="D222" s="2">
        <v>0</v>
      </c>
      <c r="E222" s="2">
        <v>0</v>
      </c>
      <c r="F222" s="2">
        <v>5000</v>
      </c>
    </row>
    <row r="223" spans="1:6" x14ac:dyDescent="0.25">
      <c r="A223" s="132" t="s">
        <v>7</v>
      </c>
      <c r="B223" s="133" t="s">
        <v>301</v>
      </c>
      <c r="C223" t="s">
        <v>162</v>
      </c>
      <c r="D223" s="2">
        <v>0</v>
      </c>
      <c r="E223" s="2">
        <v>841.85</v>
      </c>
      <c r="F223" s="2">
        <v>0</v>
      </c>
    </row>
    <row r="224" spans="1:6" x14ac:dyDescent="0.25">
      <c r="A224" s="132" t="s">
        <v>7</v>
      </c>
      <c r="B224" s="133" t="s">
        <v>302</v>
      </c>
      <c r="C224" t="s">
        <v>163</v>
      </c>
      <c r="D224" s="2">
        <v>20</v>
      </c>
      <c r="E224" s="2">
        <v>683.65</v>
      </c>
      <c r="F224" s="2">
        <v>2750</v>
      </c>
    </row>
    <row r="225" spans="1:6" x14ac:dyDescent="0.25">
      <c r="A225" s="132" t="s">
        <v>7</v>
      </c>
      <c r="B225" s="133" t="s">
        <v>303</v>
      </c>
      <c r="C225" t="s">
        <v>164</v>
      </c>
      <c r="D225" s="2">
        <v>133.5</v>
      </c>
      <c r="E225" s="2">
        <v>835.25</v>
      </c>
      <c r="F225" s="2">
        <v>1000</v>
      </c>
    </row>
    <row r="226" spans="1:6" x14ac:dyDescent="0.25">
      <c r="A226" s="132" t="s">
        <v>7</v>
      </c>
      <c r="B226" s="133" t="s">
        <v>304</v>
      </c>
      <c r="C226" t="s">
        <v>165</v>
      </c>
      <c r="D226" s="2">
        <v>4197.22</v>
      </c>
      <c r="E226" s="2">
        <v>57388.3</v>
      </c>
      <c r="F226" s="2">
        <v>66293</v>
      </c>
    </row>
    <row r="227" spans="1:6" x14ac:dyDescent="0.25">
      <c r="A227" s="132" t="s">
        <v>7</v>
      </c>
      <c r="B227" s="133" t="s">
        <v>305</v>
      </c>
      <c r="C227" t="s">
        <v>166</v>
      </c>
      <c r="D227" s="2">
        <v>0</v>
      </c>
      <c r="E227" s="2">
        <v>0</v>
      </c>
      <c r="F227" s="2">
        <v>0</v>
      </c>
    </row>
    <row r="228" spans="1:6" x14ac:dyDescent="0.25">
      <c r="A228" s="132" t="s">
        <v>7</v>
      </c>
      <c r="B228" s="133" t="s">
        <v>306</v>
      </c>
      <c r="C228" t="s">
        <v>168</v>
      </c>
      <c r="D228" s="2">
        <v>-146.86000000000001</v>
      </c>
      <c r="E228" s="2">
        <v>2563.54</v>
      </c>
      <c r="F228" s="2">
        <v>216</v>
      </c>
    </row>
    <row r="229" spans="1:6" x14ac:dyDescent="0.25">
      <c r="A229" s="132" t="s">
        <v>7</v>
      </c>
      <c r="B229" s="133" t="s">
        <v>307</v>
      </c>
      <c r="C229" t="s">
        <v>170</v>
      </c>
      <c r="D229" s="2">
        <v>-19.91</v>
      </c>
      <c r="E229" s="2">
        <v>491.49</v>
      </c>
      <c r="F229" s="2">
        <v>614</v>
      </c>
    </row>
    <row r="230" spans="1:6" x14ac:dyDescent="0.25">
      <c r="A230" s="132" t="s">
        <v>7</v>
      </c>
      <c r="B230" s="133" t="s">
        <v>308</v>
      </c>
      <c r="C230" t="s">
        <v>172</v>
      </c>
      <c r="D230" s="2">
        <v>0</v>
      </c>
      <c r="E230" s="2">
        <v>0</v>
      </c>
      <c r="F230" s="2">
        <v>2645</v>
      </c>
    </row>
    <row r="232" spans="1:6" x14ac:dyDescent="0.25">
      <c r="A232" s="132" t="s">
        <v>178</v>
      </c>
    </row>
    <row r="233" spans="1:6" x14ac:dyDescent="0.25">
      <c r="A233" s="132" t="s">
        <v>7</v>
      </c>
      <c r="B233" s="133" t="s">
        <v>309</v>
      </c>
      <c r="C233" t="s">
        <v>179</v>
      </c>
      <c r="D233" s="2">
        <v>882.41</v>
      </c>
      <c r="E233" s="2">
        <v>5448.21</v>
      </c>
      <c r="F233" s="2">
        <v>6500</v>
      </c>
    </row>
    <row r="234" spans="1:6" x14ac:dyDescent="0.25">
      <c r="A234" s="132" t="s">
        <v>7</v>
      </c>
      <c r="B234" s="133" t="s">
        <v>310</v>
      </c>
      <c r="C234" t="s">
        <v>311</v>
      </c>
      <c r="D234" s="2">
        <v>72.72</v>
      </c>
      <c r="E234" s="2">
        <v>1426.66</v>
      </c>
      <c r="F234" s="2">
        <v>5000</v>
      </c>
    </row>
    <row r="235" spans="1:6" x14ac:dyDescent="0.25">
      <c r="A235" s="132" t="s">
        <v>7</v>
      </c>
      <c r="B235" s="133" t="s">
        <v>312</v>
      </c>
      <c r="C235" t="s">
        <v>313</v>
      </c>
      <c r="D235" s="2">
        <v>1120.3699999999999</v>
      </c>
      <c r="E235" s="2">
        <v>3421.7</v>
      </c>
      <c r="F235" s="2">
        <v>3000</v>
      </c>
    </row>
    <row r="236" spans="1:6" x14ac:dyDescent="0.25">
      <c r="A236" s="132" t="s">
        <v>7</v>
      </c>
      <c r="B236" s="133" t="s">
        <v>314</v>
      </c>
      <c r="C236" t="s">
        <v>315</v>
      </c>
      <c r="D236" s="2">
        <v>0</v>
      </c>
      <c r="E236" s="2">
        <v>0</v>
      </c>
      <c r="F236" s="2">
        <v>500</v>
      </c>
    </row>
    <row r="237" spans="1:6" x14ac:dyDescent="0.25">
      <c r="A237" s="132" t="s">
        <v>7</v>
      </c>
      <c r="B237" s="133" t="s">
        <v>316</v>
      </c>
      <c r="C237" t="s">
        <v>317</v>
      </c>
      <c r="D237" s="2">
        <v>0</v>
      </c>
      <c r="E237" s="2">
        <v>405.5</v>
      </c>
      <c r="F237" s="2">
        <v>250</v>
      </c>
    </row>
    <row r="238" spans="1:6" x14ac:dyDescent="0.25">
      <c r="A238" s="132" t="s">
        <v>183</v>
      </c>
    </row>
    <row r="239" spans="1:6" x14ac:dyDescent="0.25">
      <c r="A239" s="132" t="s">
        <v>7</v>
      </c>
      <c r="B239" s="133" t="s">
        <v>320</v>
      </c>
      <c r="C239" t="s">
        <v>185</v>
      </c>
      <c r="D239" s="2">
        <v>0</v>
      </c>
      <c r="E239" s="2">
        <v>0</v>
      </c>
      <c r="F239" s="2">
        <v>2500</v>
      </c>
    </row>
    <row r="240" spans="1:6" x14ac:dyDescent="0.25">
      <c r="A240" s="132" t="s">
        <v>7</v>
      </c>
      <c r="B240" s="133" t="s">
        <v>321</v>
      </c>
      <c r="C240" t="s">
        <v>186</v>
      </c>
      <c r="D240" s="2">
        <v>0</v>
      </c>
      <c r="E240" s="2">
        <v>0</v>
      </c>
      <c r="F240" s="2">
        <v>5000</v>
      </c>
    </row>
    <row r="241" spans="1:6" x14ac:dyDescent="0.25">
      <c r="A241" s="132" t="s">
        <v>322</v>
      </c>
    </row>
    <row r="242" spans="1:6" x14ac:dyDescent="0.25">
      <c r="A242" s="132" t="s">
        <v>7</v>
      </c>
      <c r="B242" s="133" t="s">
        <v>323</v>
      </c>
      <c r="C242" t="s">
        <v>324</v>
      </c>
      <c r="D242" s="2">
        <v>0</v>
      </c>
      <c r="E242" s="2">
        <v>0</v>
      </c>
      <c r="F242" s="2">
        <v>0</v>
      </c>
    </row>
    <row r="243" spans="1:6" x14ac:dyDescent="0.25">
      <c r="A243" s="132" t="s">
        <v>7</v>
      </c>
      <c r="B243" s="133" t="s">
        <v>325</v>
      </c>
      <c r="C243" t="s">
        <v>188</v>
      </c>
      <c r="D243" s="2">
        <v>0</v>
      </c>
      <c r="E243" s="2">
        <v>1053</v>
      </c>
      <c r="F243" s="2">
        <v>2680.61</v>
      </c>
    </row>
    <row r="245" spans="1:6" x14ac:dyDescent="0.25">
      <c r="A245" s="132" t="s">
        <v>326</v>
      </c>
    </row>
    <row r="246" spans="1:6" x14ac:dyDescent="0.25">
      <c r="A246" s="132" t="s">
        <v>142</v>
      </c>
    </row>
    <row r="247" spans="1:6" x14ac:dyDescent="0.25">
      <c r="A247" s="132" t="s">
        <v>7</v>
      </c>
      <c r="B247" s="133" t="s">
        <v>327</v>
      </c>
      <c r="C247" t="s">
        <v>328</v>
      </c>
      <c r="D247" s="2">
        <v>10299.08</v>
      </c>
      <c r="E247" s="2">
        <v>113290.68</v>
      </c>
      <c r="F247" s="2">
        <v>123590.36</v>
      </c>
    </row>
    <row r="248" spans="1:6" x14ac:dyDescent="0.25">
      <c r="A248" s="132" t="s">
        <v>7</v>
      </c>
      <c r="B248" s="133" t="s">
        <v>330</v>
      </c>
      <c r="C248" t="s">
        <v>331</v>
      </c>
      <c r="D248" s="2">
        <v>0</v>
      </c>
      <c r="E248" s="2">
        <v>1010.07</v>
      </c>
      <c r="F248" s="2">
        <v>0</v>
      </c>
    </row>
    <row r="249" spans="1:6" x14ac:dyDescent="0.25">
      <c r="A249" s="132" t="s">
        <v>7</v>
      </c>
      <c r="B249" s="133" t="s">
        <v>334</v>
      </c>
      <c r="C249" t="s">
        <v>335</v>
      </c>
      <c r="D249" s="2">
        <v>9457.5</v>
      </c>
      <c r="E249" s="2">
        <v>104209.87</v>
      </c>
      <c r="F249" s="2">
        <v>113489.77</v>
      </c>
    </row>
    <row r="250" spans="1:6" x14ac:dyDescent="0.25">
      <c r="A250" s="132" t="s">
        <v>7</v>
      </c>
      <c r="B250" s="133" t="s">
        <v>340</v>
      </c>
      <c r="C250" t="s">
        <v>341</v>
      </c>
      <c r="D250" s="2">
        <v>25670.7</v>
      </c>
      <c r="E250" s="2">
        <v>275903.34000000003</v>
      </c>
      <c r="F250" s="2">
        <v>312643.99</v>
      </c>
    </row>
    <row r="251" spans="1:6" x14ac:dyDescent="0.25">
      <c r="A251" s="132" t="s">
        <v>7</v>
      </c>
      <c r="B251" s="133" t="s">
        <v>342</v>
      </c>
      <c r="C251" t="s">
        <v>343</v>
      </c>
      <c r="D251" s="2">
        <v>0</v>
      </c>
      <c r="E251" s="2">
        <v>18892.599999999999</v>
      </c>
      <c r="F251" s="2">
        <v>0</v>
      </c>
    </row>
    <row r="252" spans="1:6" x14ac:dyDescent="0.25">
      <c r="A252" s="132" t="s">
        <v>7</v>
      </c>
      <c r="B252" s="133" t="s">
        <v>344</v>
      </c>
      <c r="C252" t="s">
        <v>345</v>
      </c>
      <c r="D252" s="2">
        <v>944.63</v>
      </c>
      <c r="E252" s="2">
        <v>17003.34</v>
      </c>
      <c r="F252" s="2">
        <v>0</v>
      </c>
    </row>
    <row r="253" spans="1:6" x14ac:dyDescent="0.25">
      <c r="A253" s="132" t="s">
        <v>7</v>
      </c>
      <c r="B253" s="133" t="s">
        <v>346</v>
      </c>
      <c r="C253" t="s">
        <v>347</v>
      </c>
      <c r="D253" s="2">
        <v>2512.85</v>
      </c>
      <c r="E253" s="2">
        <v>105480.05</v>
      </c>
      <c r="F253" s="2">
        <v>191395.16</v>
      </c>
    </row>
    <row r="254" spans="1:6" x14ac:dyDescent="0.25">
      <c r="A254" s="132" t="s">
        <v>7</v>
      </c>
      <c r="B254" s="133" t="s">
        <v>348</v>
      </c>
      <c r="C254" t="s">
        <v>349</v>
      </c>
      <c r="D254" s="2">
        <v>1769.55</v>
      </c>
      <c r="E254" s="2">
        <v>2654.33</v>
      </c>
      <c r="F254" s="2">
        <v>0</v>
      </c>
    </row>
    <row r="255" spans="1:6" x14ac:dyDescent="0.25">
      <c r="A255" s="132" t="s">
        <v>7</v>
      </c>
      <c r="B255" s="133" t="s">
        <v>350</v>
      </c>
      <c r="C255" t="s">
        <v>351</v>
      </c>
      <c r="D255" s="2">
        <v>884.78</v>
      </c>
      <c r="E255" s="2">
        <v>1769.56</v>
      </c>
      <c r="F255" s="2">
        <v>0</v>
      </c>
    </row>
    <row r="256" spans="1:6" x14ac:dyDescent="0.25">
      <c r="A256" s="132" t="s">
        <v>7</v>
      </c>
      <c r="B256" s="133" t="s">
        <v>353</v>
      </c>
      <c r="C256" t="s">
        <v>264</v>
      </c>
      <c r="D256" s="2">
        <v>0</v>
      </c>
      <c r="E256" s="2">
        <v>3500</v>
      </c>
      <c r="F256" s="2">
        <v>8000</v>
      </c>
    </row>
    <row r="257" spans="1:6" x14ac:dyDescent="0.25">
      <c r="A257" s="132" t="s">
        <v>7</v>
      </c>
      <c r="B257" s="133" t="s">
        <v>354</v>
      </c>
      <c r="C257" t="s">
        <v>355</v>
      </c>
      <c r="D257" s="2">
        <v>0</v>
      </c>
      <c r="E257" s="2">
        <v>17310.080000000002</v>
      </c>
      <c r="F257" s="2">
        <v>105000</v>
      </c>
    </row>
    <row r="258" spans="1:6" x14ac:dyDescent="0.25">
      <c r="A258" s="132" t="s">
        <v>7</v>
      </c>
      <c r="B258" s="133" t="s">
        <v>356</v>
      </c>
      <c r="C258" t="s">
        <v>193</v>
      </c>
      <c r="D258" s="2">
        <v>8409.98</v>
      </c>
      <c r="E258" s="2">
        <v>204646.19</v>
      </c>
      <c r="F258" s="2">
        <v>115000</v>
      </c>
    </row>
    <row r="259" spans="1:6" x14ac:dyDescent="0.25">
      <c r="A259" s="132" t="s">
        <v>7</v>
      </c>
      <c r="B259" s="133" t="s">
        <v>357</v>
      </c>
      <c r="C259" t="s">
        <v>194</v>
      </c>
      <c r="D259" s="2">
        <v>0</v>
      </c>
      <c r="E259" s="2">
        <v>0</v>
      </c>
      <c r="F259" s="2">
        <v>3000</v>
      </c>
    </row>
    <row r="260" spans="1:6" x14ac:dyDescent="0.25">
      <c r="A260" s="132" t="s">
        <v>7</v>
      </c>
      <c r="B260" s="133" t="s">
        <v>358</v>
      </c>
      <c r="C260" t="s">
        <v>359</v>
      </c>
      <c r="D260" s="2">
        <v>95759.49</v>
      </c>
      <c r="E260" s="2">
        <v>1145758.05</v>
      </c>
      <c r="F260" s="2">
        <v>1283748.58</v>
      </c>
    </row>
    <row r="261" spans="1:6" x14ac:dyDescent="0.25">
      <c r="A261" s="132" t="s">
        <v>7</v>
      </c>
      <c r="B261" s="133" t="s">
        <v>360</v>
      </c>
      <c r="C261" t="s">
        <v>361</v>
      </c>
      <c r="D261" s="2">
        <v>7669.06</v>
      </c>
      <c r="E261" s="2">
        <v>16044.34</v>
      </c>
      <c r="F261" s="2">
        <v>0</v>
      </c>
    </row>
    <row r="262" spans="1:6" x14ac:dyDescent="0.25">
      <c r="A262" s="132" t="s">
        <v>7</v>
      </c>
      <c r="B262" s="133" t="s">
        <v>362</v>
      </c>
      <c r="C262" t="s">
        <v>363</v>
      </c>
      <c r="D262" s="2">
        <v>3316.27</v>
      </c>
      <c r="E262" s="2">
        <v>29100.32</v>
      </c>
      <c r="F262" s="2">
        <v>0</v>
      </c>
    </row>
    <row r="263" spans="1:6" x14ac:dyDescent="0.25">
      <c r="A263" s="132" t="s">
        <v>7</v>
      </c>
      <c r="B263" s="133" t="s">
        <v>364</v>
      </c>
      <c r="C263" t="s">
        <v>365</v>
      </c>
      <c r="D263" s="2">
        <v>0</v>
      </c>
      <c r="E263" s="2">
        <v>1942.91</v>
      </c>
      <c r="F263" s="2">
        <v>10000</v>
      </c>
    </row>
    <row r="264" spans="1:6" x14ac:dyDescent="0.25">
      <c r="A264" s="132" t="s">
        <v>7</v>
      </c>
      <c r="B264" s="133" t="s">
        <v>366</v>
      </c>
      <c r="C264" t="s">
        <v>367</v>
      </c>
      <c r="D264" s="2">
        <v>0</v>
      </c>
      <c r="E264" s="2">
        <v>0</v>
      </c>
      <c r="F264" s="2">
        <v>3000</v>
      </c>
    </row>
    <row r="265" spans="1:6" x14ac:dyDescent="0.25">
      <c r="A265" s="132" t="s">
        <v>7</v>
      </c>
      <c r="B265" s="133" t="s">
        <v>368</v>
      </c>
      <c r="C265" t="s">
        <v>369</v>
      </c>
      <c r="D265" s="2">
        <v>140</v>
      </c>
      <c r="E265" s="2">
        <v>1540</v>
      </c>
      <c r="F265" s="2">
        <v>40000</v>
      </c>
    </row>
    <row r="266" spans="1:6" x14ac:dyDescent="0.25">
      <c r="A266" s="132" t="s">
        <v>7</v>
      </c>
      <c r="B266" s="133" t="s">
        <v>370</v>
      </c>
      <c r="C266" t="s">
        <v>371</v>
      </c>
      <c r="D266" s="2">
        <v>20315.07</v>
      </c>
      <c r="E266" s="2">
        <v>186840.49</v>
      </c>
      <c r="F266" s="2">
        <v>199912.24</v>
      </c>
    </row>
    <row r="267" spans="1:6" x14ac:dyDescent="0.25">
      <c r="A267" s="132" t="s">
        <v>7</v>
      </c>
      <c r="B267" s="133" t="s">
        <v>374</v>
      </c>
      <c r="C267" t="s">
        <v>375</v>
      </c>
      <c r="D267" s="2">
        <v>0</v>
      </c>
      <c r="E267" s="2">
        <v>0</v>
      </c>
      <c r="F267" s="2">
        <v>4000</v>
      </c>
    </row>
    <row r="268" spans="1:6" x14ac:dyDescent="0.25">
      <c r="A268" s="132" t="s">
        <v>7</v>
      </c>
      <c r="B268" s="133" t="s">
        <v>376</v>
      </c>
      <c r="C268" t="s">
        <v>377</v>
      </c>
      <c r="D268" s="2">
        <v>0</v>
      </c>
      <c r="E268" s="2">
        <v>0</v>
      </c>
      <c r="F268" s="2">
        <v>0</v>
      </c>
    </row>
    <row r="269" spans="1:6" x14ac:dyDescent="0.25">
      <c r="A269" s="132" t="s">
        <v>7</v>
      </c>
      <c r="B269" s="133" t="s">
        <v>378</v>
      </c>
      <c r="C269" t="s">
        <v>379</v>
      </c>
      <c r="D269" s="2">
        <v>0</v>
      </c>
      <c r="E269" s="2">
        <v>0</v>
      </c>
      <c r="F269" s="2">
        <v>2000</v>
      </c>
    </row>
    <row r="270" spans="1:6" x14ac:dyDescent="0.25">
      <c r="A270" s="132" t="s">
        <v>7</v>
      </c>
      <c r="B270" s="133" t="s">
        <v>380</v>
      </c>
      <c r="C270" t="s">
        <v>381</v>
      </c>
      <c r="D270" s="2">
        <v>0</v>
      </c>
      <c r="E270" s="2">
        <v>0</v>
      </c>
      <c r="F270" s="2">
        <v>0</v>
      </c>
    </row>
    <row r="271" spans="1:6" x14ac:dyDescent="0.25">
      <c r="A271" s="132" t="s">
        <v>7</v>
      </c>
      <c r="B271" s="133" t="s">
        <v>382</v>
      </c>
      <c r="C271" t="s">
        <v>383</v>
      </c>
      <c r="D271" s="2">
        <v>740697.02</v>
      </c>
      <c r="E271" s="2">
        <v>1700415.82</v>
      </c>
      <c r="F271" s="2">
        <v>1568275</v>
      </c>
    </row>
    <row r="272" spans="1:6" x14ac:dyDescent="0.25">
      <c r="A272" s="132" t="s">
        <v>7</v>
      </c>
      <c r="B272" s="133" t="s">
        <v>386</v>
      </c>
      <c r="C272" t="s">
        <v>195</v>
      </c>
      <c r="D272" s="2">
        <v>3803.24</v>
      </c>
      <c r="E272" s="2">
        <v>41309.06</v>
      </c>
      <c r="F272" s="2">
        <v>45638.63</v>
      </c>
    </row>
    <row r="274" spans="1:6" ht="30" x14ac:dyDescent="0.25">
      <c r="A274" s="132" t="s">
        <v>147</v>
      </c>
    </row>
    <row r="275" spans="1:6" x14ac:dyDescent="0.25">
      <c r="A275" s="132" t="s">
        <v>7</v>
      </c>
      <c r="B275" s="133" t="s">
        <v>387</v>
      </c>
      <c r="C275" t="s">
        <v>148</v>
      </c>
      <c r="D275" s="2">
        <v>0</v>
      </c>
      <c r="E275" s="2">
        <v>0</v>
      </c>
      <c r="F275" s="2">
        <v>0</v>
      </c>
    </row>
    <row r="276" spans="1:6" x14ac:dyDescent="0.25">
      <c r="A276" s="132" t="s">
        <v>7</v>
      </c>
      <c r="B276" s="133" t="s">
        <v>388</v>
      </c>
      <c r="C276" t="s">
        <v>389</v>
      </c>
      <c r="D276" s="2">
        <v>0</v>
      </c>
      <c r="E276" s="2">
        <v>25033.13</v>
      </c>
      <c r="F276" s="2">
        <v>20000</v>
      </c>
    </row>
    <row r="277" spans="1:6" x14ac:dyDescent="0.25">
      <c r="A277" s="132" t="s">
        <v>7</v>
      </c>
      <c r="B277" s="133" t="s">
        <v>390</v>
      </c>
      <c r="C277" t="s">
        <v>150</v>
      </c>
      <c r="D277" s="2">
        <v>534.95000000000005</v>
      </c>
      <c r="E277" s="2">
        <v>24682.71</v>
      </c>
      <c r="F277" s="2">
        <v>24000</v>
      </c>
    </row>
    <row r="278" spans="1:6" x14ac:dyDescent="0.25">
      <c r="A278" s="132" t="s">
        <v>7</v>
      </c>
      <c r="B278" s="133" t="s">
        <v>391</v>
      </c>
      <c r="C278" t="s">
        <v>392</v>
      </c>
      <c r="D278" s="2">
        <v>0</v>
      </c>
      <c r="E278" s="2">
        <v>0</v>
      </c>
      <c r="F278" s="2">
        <v>0</v>
      </c>
    </row>
    <row r="279" spans="1:6" x14ac:dyDescent="0.25">
      <c r="A279" s="132" t="s">
        <v>7</v>
      </c>
      <c r="B279" s="133" t="s">
        <v>393</v>
      </c>
      <c r="C279" t="s">
        <v>152</v>
      </c>
      <c r="D279" s="2">
        <v>30313.68</v>
      </c>
      <c r="E279" s="2">
        <v>68402.509999999995</v>
      </c>
      <c r="F279" s="2">
        <v>63000</v>
      </c>
    </row>
    <row r="280" spans="1:6" x14ac:dyDescent="0.25">
      <c r="A280" s="132" t="s">
        <v>7</v>
      </c>
      <c r="B280" s="133" t="s">
        <v>394</v>
      </c>
      <c r="C280" t="s">
        <v>248</v>
      </c>
      <c r="D280" s="2">
        <v>0</v>
      </c>
      <c r="E280" s="2">
        <v>0</v>
      </c>
      <c r="F280" s="2">
        <v>0</v>
      </c>
    </row>
    <row r="281" spans="1:6" x14ac:dyDescent="0.25">
      <c r="A281" s="132" t="s">
        <v>7</v>
      </c>
      <c r="B281" s="133" t="s">
        <v>395</v>
      </c>
      <c r="C281" t="s">
        <v>249</v>
      </c>
      <c r="D281" s="2">
        <v>101034.66</v>
      </c>
      <c r="E281" s="2">
        <v>180129.11</v>
      </c>
      <c r="F281" s="2">
        <v>217425</v>
      </c>
    </row>
    <row r="282" spans="1:6" x14ac:dyDescent="0.25">
      <c r="A282" s="132" t="s">
        <v>7</v>
      </c>
      <c r="B282" s="133" t="s">
        <v>396</v>
      </c>
      <c r="C282" t="s">
        <v>237</v>
      </c>
      <c r="D282" s="2">
        <v>0</v>
      </c>
      <c r="E282" s="2">
        <v>0</v>
      </c>
      <c r="F282" s="2">
        <v>0</v>
      </c>
    </row>
    <row r="283" spans="1:6" x14ac:dyDescent="0.25">
      <c r="A283" s="132" t="s">
        <v>7</v>
      </c>
      <c r="B283" s="133" t="s">
        <v>397</v>
      </c>
      <c r="C283" t="s">
        <v>398</v>
      </c>
      <c r="D283" s="2">
        <v>0</v>
      </c>
      <c r="E283" s="2">
        <v>10268</v>
      </c>
      <c r="F283" s="2">
        <v>10800</v>
      </c>
    </row>
    <row r="284" spans="1:6" x14ac:dyDescent="0.25">
      <c r="A284" s="132" t="s">
        <v>7</v>
      </c>
      <c r="B284" s="133" t="s">
        <v>399</v>
      </c>
      <c r="C284" t="s">
        <v>400</v>
      </c>
      <c r="D284" s="2">
        <v>2606</v>
      </c>
      <c r="E284" s="2">
        <v>5718.89</v>
      </c>
      <c r="F284" s="2">
        <v>10000</v>
      </c>
    </row>
    <row r="285" spans="1:6" x14ac:dyDescent="0.25">
      <c r="A285" s="132" t="s">
        <v>7</v>
      </c>
      <c r="B285" s="133" t="s">
        <v>401</v>
      </c>
      <c r="C285" t="s">
        <v>402</v>
      </c>
      <c r="D285" s="2">
        <v>154</v>
      </c>
      <c r="E285" s="2">
        <v>3379.33</v>
      </c>
      <c r="F285" s="2">
        <v>17600</v>
      </c>
    </row>
    <row r="286" spans="1:6" x14ac:dyDescent="0.25">
      <c r="A286" s="132" t="s">
        <v>7</v>
      </c>
      <c r="B286" s="133" t="s">
        <v>403</v>
      </c>
      <c r="C286" t="s">
        <v>404</v>
      </c>
      <c r="D286" s="2">
        <v>741.57</v>
      </c>
      <c r="E286" s="2">
        <v>27073.68</v>
      </c>
      <c r="F286" s="2">
        <v>13000</v>
      </c>
    </row>
    <row r="287" spans="1:6" x14ac:dyDescent="0.25">
      <c r="A287" s="132" t="s">
        <v>7</v>
      </c>
      <c r="B287" s="133" t="s">
        <v>405</v>
      </c>
      <c r="C287" t="s">
        <v>406</v>
      </c>
      <c r="D287" s="2">
        <v>1500</v>
      </c>
      <c r="E287" s="2">
        <v>1801.23</v>
      </c>
      <c r="F287" s="2">
        <v>3000</v>
      </c>
    </row>
    <row r="288" spans="1:6" x14ac:dyDescent="0.25">
      <c r="A288" s="132" t="s">
        <v>7</v>
      </c>
      <c r="B288" s="133" t="s">
        <v>407</v>
      </c>
      <c r="C288" t="s">
        <v>408</v>
      </c>
      <c r="D288" s="2">
        <v>903.54</v>
      </c>
      <c r="E288" s="2">
        <v>2050.6</v>
      </c>
      <c r="F288" s="2">
        <v>2280</v>
      </c>
    </row>
    <row r="289" spans="1:6" x14ac:dyDescent="0.25">
      <c r="A289" s="132" t="s">
        <v>7</v>
      </c>
      <c r="B289" s="133" t="s">
        <v>409</v>
      </c>
      <c r="C289" t="s">
        <v>410</v>
      </c>
      <c r="D289" s="2">
        <v>0</v>
      </c>
      <c r="E289" s="2">
        <v>2751.82</v>
      </c>
      <c r="F289" s="2">
        <v>2500</v>
      </c>
    </row>
    <row r="290" spans="1:6" x14ac:dyDescent="0.25">
      <c r="A290" s="132" t="s">
        <v>7</v>
      </c>
      <c r="B290" s="133" t="s">
        <v>413</v>
      </c>
      <c r="C290" t="s">
        <v>414</v>
      </c>
      <c r="D290" s="2">
        <v>0</v>
      </c>
      <c r="E290" s="2">
        <v>9290.98</v>
      </c>
      <c r="F290" s="2">
        <v>10070</v>
      </c>
    </row>
    <row r="291" spans="1:6" x14ac:dyDescent="0.25">
      <c r="A291" s="132" t="s">
        <v>7</v>
      </c>
      <c r="B291" s="133" t="s">
        <v>415</v>
      </c>
      <c r="C291" t="s">
        <v>416</v>
      </c>
      <c r="D291" s="2">
        <v>0</v>
      </c>
      <c r="E291" s="2">
        <v>200</v>
      </c>
      <c r="F291" s="2">
        <v>3300</v>
      </c>
    </row>
    <row r="292" spans="1:6" x14ac:dyDescent="0.25">
      <c r="A292" s="132" t="s">
        <v>7</v>
      </c>
      <c r="B292" s="133" t="s">
        <v>417</v>
      </c>
      <c r="C292" t="s">
        <v>418</v>
      </c>
      <c r="D292" s="2">
        <v>0</v>
      </c>
      <c r="E292" s="2">
        <v>0</v>
      </c>
      <c r="F292" s="2">
        <v>4400</v>
      </c>
    </row>
    <row r="293" spans="1:6" x14ac:dyDescent="0.25">
      <c r="A293" s="132" t="s">
        <v>7</v>
      </c>
      <c r="B293" s="133" t="s">
        <v>419</v>
      </c>
      <c r="C293" t="s">
        <v>211</v>
      </c>
      <c r="D293" s="2">
        <v>828.77</v>
      </c>
      <c r="E293" s="2">
        <v>1535.67</v>
      </c>
      <c r="F293" s="2">
        <v>3000</v>
      </c>
    </row>
    <row r="294" spans="1:6" x14ac:dyDescent="0.25">
      <c r="A294" s="132" t="s">
        <v>7</v>
      </c>
      <c r="B294" s="133" t="s">
        <v>420</v>
      </c>
      <c r="C294" t="s">
        <v>159</v>
      </c>
      <c r="D294" s="2">
        <v>0</v>
      </c>
      <c r="E294" s="2">
        <v>779.44</v>
      </c>
      <c r="F294" s="2">
        <v>1400</v>
      </c>
    </row>
    <row r="295" spans="1:6" x14ac:dyDescent="0.25">
      <c r="A295" s="132" t="s">
        <v>7</v>
      </c>
      <c r="B295" s="133" t="s">
        <v>421</v>
      </c>
      <c r="C295" t="s">
        <v>422</v>
      </c>
      <c r="D295" s="2">
        <v>1035</v>
      </c>
      <c r="E295" s="2">
        <v>18020.46</v>
      </c>
      <c r="F295" s="2">
        <v>25000</v>
      </c>
    </row>
    <row r="296" spans="1:6" x14ac:dyDescent="0.25">
      <c r="A296" s="132" t="s">
        <v>7</v>
      </c>
      <c r="B296" s="133" t="s">
        <v>423</v>
      </c>
      <c r="C296" t="s">
        <v>163</v>
      </c>
      <c r="D296" s="2">
        <v>519</v>
      </c>
      <c r="E296" s="2">
        <v>3807.58</v>
      </c>
      <c r="F296" s="2">
        <v>4000</v>
      </c>
    </row>
    <row r="297" spans="1:6" x14ac:dyDescent="0.25">
      <c r="A297" s="132" t="s">
        <v>7</v>
      </c>
      <c r="B297" s="133" t="s">
        <v>424</v>
      </c>
      <c r="C297" t="s">
        <v>164</v>
      </c>
      <c r="D297" s="2">
        <v>66.849999999999994</v>
      </c>
      <c r="E297" s="2">
        <v>667.05</v>
      </c>
      <c r="F297" s="2">
        <v>0</v>
      </c>
    </row>
    <row r="298" spans="1:6" x14ac:dyDescent="0.25">
      <c r="A298" s="132" t="s">
        <v>7</v>
      </c>
      <c r="B298" s="133" t="s">
        <v>425</v>
      </c>
      <c r="C298" t="s">
        <v>165</v>
      </c>
      <c r="D298" s="2">
        <v>57588.44</v>
      </c>
      <c r="E298" s="2">
        <v>526419.06999999995</v>
      </c>
      <c r="F298" s="2">
        <v>546370.54</v>
      </c>
    </row>
    <row r="299" spans="1:6" x14ac:dyDescent="0.25">
      <c r="A299" s="132" t="s">
        <v>7</v>
      </c>
      <c r="B299" s="133" t="s">
        <v>426</v>
      </c>
      <c r="C299" t="s">
        <v>166</v>
      </c>
      <c r="D299" s="2">
        <v>0</v>
      </c>
      <c r="E299" s="2">
        <v>0</v>
      </c>
      <c r="F299" s="2">
        <v>0</v>
      </c>
    </row>
    <row r="300" spans="1:6" x14ac:dyDescent="0.25">
      <c r="A300" s="132" t="s">
        <v>7</v>
      </c>
      <c r="B300" s="133" t="s">
        <v>427</v>
      </c>
      <c r="C300" t="s">
        <v>168</v>
      </c>
      <c r="D300" s="2">
        <v>2494.7600000000002</v>
      </c>
      <c r="E300" s="2">
        <v>28759.47</v>
      </c>
      <c r="F300" s="2">
        <v>1000</v>
      </c>
    </row>
    <row r="301" spans="1:6" x14ac:dyDescent="0.25">
      <c r="A301" s="132" t="s">
        <v>7</v>
      </c>
      <c r="B301" s="133" t="s">
        <v>428</v>
      </c>
      <c r="C301" t="s">
        <v>170</v>
      </c>
      <c r="D301" s="2">
        <v>395.74</v>
      </c>
      <c r="E301" s="2">
        <v>4227.2299999999996</v>
      </c>
      <c r="F301" s="2">
        <v>5400</v>
      </c>
    </row>
    <row r="302" spans="1:6" x14ac:dyDescent="0.25">
      <c r="A302" s="132" t="s">
        <v>7</v>
      </c>
      <c r="B302" s="133" t="s">
        <v>429</v>
      </c>
      <c r="C302" t="s">
        <v>172</v>
      </c>
      <c r="D302" s="2">
        <v>0</v>
      </c>
      <c r="E302" s="2">
        <v>0</v>
      </c>
      <c r="F302" s="2">
        <v>30000</v>
      </c>
    </row>
    <row r="303" spans="1:6" x14ac:dyDescent="0.25">
      <c r="A303" s="132" t="s">
        <v>7</v>
      </c>
      <c r="B303" s="133" t="s">
        <v>430</v>
      </c>
      <c r="C303" t="s">
        <v>173</v>
      </c>
      <c r="D303" s="2">
        <v>1527.93</v>
      </c>
      <c r="E303" s="2">
        <v>7978.58</v>
      </c>
      <c r="F303" s="2">
        <v>48725.95</v>
      </c>
    </row>
    <row r="304" spans="1:6" x14ac:dyDescent="0.25">
      <c r="A304" s="132" t="s">
        <v>7</v>
      </c>
      <c r="B304" s="133" t="s">
        <v>431</v>
      </c>
      <c r="C304" t="s">
        <v>176</v>
      </c>
      <c r="D304" s="2">
        <v>519.99</v>
      </c>
      <c r="E304" s="2">
        <v>5442.01</v>
      </c>
      <c r="F304" s="2">
        <v>14154.84</v>
      </c>
    </row>
    <row r="305" spans="1:6" x14ac:dyDescent="0.25">
      <c r="A305" s="132" t="s">
        <v>7</v>
      </c>
      <c r="B305" s="133" t="s">
        <v>432</v>
      </c>
      <c r="C305" t="s">
        <v>433</v>
      </c>
      <c r="D305" s="2">
        <v>0</v>
      </c>
      <c r="E305" s="2">
        <v>705</v>
      </c>
      <c r="F305" s="2">
        <v>6000</v>
      </c>
    </row>
    <row r="306" spans="1:6" x14ac:dyDescent="0.25">
      <c r="A306" s="132" t="s">
        <v>7</v>
      </c>
      <c r="B306" s="133" t="s">
        <v>434</v>
      </c>
      <c r="C306" t="s">
        <v>435</v>
      </c>
      <c r="D306" s="2">
        <v>0</v>
      </c>
      <c r="E306" s="2">
        <v>0</v>
      </c>
      <c r="F306" s="2">
        <v>0</v>
      </c>
    </row>
    <row r="307" spans="1:6" x14ac:dyDescent="0.25">
      <c r="A307" s="132" t="s">
        <v>7</v>
      </c>
      <c r="B307" s="133" t="s">
        <v>436</v>
      </c>
      <c r="C307" t="s">
        <v>177</v>
      </c>
      <c r="D307" s="2">
        <v>1433.63</v>
      </c>
      <c r="E307" s="2">
        <v>6008.66</v>
      </c>
      <c r="F307" s="2">
        <v>0</v>
      </c>
    </row>
    <row r="308" spans="1:6" x14ac:dyDescent="0.25">
      <c r="A308" s="132" t="s">
        <v>7</v>
      </c>
      <c r="B308" s="133" t="s">
        <v>437</v>
      </c>
      <c r="C308" t="s">
        <v>438</v>
      </c>
      <c r="D308" s="2">
        <v>0</v>
      </c>
      <c r="E308" s="2">
        <v>0</v>
      </c>
      <c r="F308" s="2">
        <v>0</v>
      </c>
    </row>
    <row r="309" spans="1:6" x14ac:dyDescent="0.25">
      <c r="A309" s="132" t="s">
        <v>7</v>
      </c>
      <c r="B309" s="133" t="s">
        <v>439</v>
      </c>
      <c r="C309" t="s">
        <v>440</v>
      </c>
      <c r="D309" s="2">
        <v>0</v>
      </c>
      <c r="E309" s="2">
        <v>0</v>
      </c>
      <c r="F309" s="2">
        <v>0</v>
      </c>
    </row>
    <row r="311" spans="1:6" x14ac:dyDescent="0.25">
      <c r="A311" s="132" t="s">
        <v>178</v>
      </c>
    </row>
    <row r="312" spans="1:6" x14ac:dyDescent="0.25">
      <c r="A312" s="132" t="s">
        <v>7</v>
      </c>
      <c r="B312" s="133" t="s">
        <v>441</v>
      </c>
      <c r="C312" t="s">
        <v>179</v>
      </c>
      <c r="D312" s="2">
        <v>2173.16</v>
      </c>
      <c r="E312" s="2">
        <v>13437.32</v>
      </c>
      <c r="F312" s="2">
        <v>16000</v>
      </c>
    </row>
    <row r="313" spans="1:6" x14ac:dyDescent="0.25">
      <c r="A313" s="132" t="s">
        <v>7</v>
      </c>
      <c r="B313" s="133" t="s">
        <v>442</v>
      </c>
      <c r="C313" t="s">
        <v>443</v>
      </c>
      <c r="D313" s="2">
        <v>0</v>
      </c>
      <c r="E313" s="2">
        <v>0</v>
      </c>
      <c r="F313" s="2">
        <v>0</v>
      </c>
    </row>
    <row r="314" spans="1:6" x14ac:dyDescent="0.25">
      <c r="A314" s="132" t="s">
        <v>7</v>
      </c>
      <c r="B314" s="133" t="s">
        <v>444</v>
      </c>
      <c r="C314" t="s">
        <v>311</v>
      </c>
      <c r="D314" s="2">
        <v>2127</v>
      </c>
      <c r="E314" s="2">
        <v>16330.4</v>
      </c>
      <c r="F314" s="2">
        <v>32000</v>
      </c>
    </row>
    <row r="315" spans="1:6" x14ac:dyDescent="0.25">
      <c r="A315" s="132" t="s">
        <v>7</v>
      </c>
      <c r="B315" s="133" t="s">
        <v>445</v>
      </c>
      <c r="C315" t="s">
        <v>256</v>
      </c>
      <c r="D315" s="2">
        <v>812.8</v>
      </c>
      <c r="E315" s="2">
        <v>8141.36</v>
      </c>
      <c r="F315" s="2">
        <v>9000</v>
      </c>
    </row>
    <row r="316" spans="1:6" x14ac:dyDescent="0.25">
      <c r="A316" s="132" t="s">
        <v>7</v>
      </c>
      <c r="B316" s="133" t="s">
        <v>446</v>
      </c>
      <c r="C316" t="s">
        <v>447</v>
      </c>
      <c r="D316" s="2">
        <v>149.85</v>
      </c>
      <c r="E316" s="2">
        <v>5909.67</v>
      </c>
      <c r="F316" s="2">
        <v>5300</v>
      </c>
    </row>
    <row r="317" spans="1:6" x14ac:dyDescent="0.25">
      <c r="A317" s="132" t="s">
        <v>7</v>
      </c>
      <c r="B317" s="133" t="s">
        <v>448</v>
      </c>
      <c r="C317" t="s">
        <v>313</v>
      </c>
      <c r="D317" s="2">
        <v>0</v>
      </c>
      <c r="E317" s="2">
        <v>3068.62</v>
      </c>
      <c r="F317" s="2">
        <v>6500</v>
      </c>
    </row>
    <row r="318" spans="1:6" x14ac:dyDescent="0.25">
      <c r="A318" s="132" t="s">
        <v>7</v>
      </c>
      <c r="B318" s="133" t="s">
        <v>449</v>
      </c>
      <c r="C318" t="s">
        <v>450</v>
      </c>
      <c r="D318" s="2">
        <v>1594.31</v>
      </c>
      <c r="E318" s="2">
        <v>5201.76</v>
      </c>
      <c r="F318" s="2">
        <v>12000</v>
      </c>
    </row>
    <row r="319" spans="1:6" x14ac:dyDescent="0.25">
      <c r="A319" s="132" t="s">
        <v>7</v>
      </c>
      <c r="B319" s="133" t="s">
        <v>451</v>
      </c>
      <c r="C319" t="s">
        <v>452</v>
      </c>
      <c r="D319" s="2">
        <v>0</v>
      </c>
      <c r="E319" s="2">
        <v>487.02</v>
      </c>
      <c r="F319" s="2">
        <v>1300</v>
      </c>
    </row>
    <row r="320" spans="1:6" x14ac:dyDescent="0.25">
      <c r="A320" s="132" t="s">
        <v>7</v>
      </c>
      <c r="B320" s="133" t="s">
        <v>454</v>
      </c>
      <c r="C320" t="s">
        <v>455</v>
      </c>
      <c r="D320" s="2">
        <v>0</v>
      </c>
      <c r="E320" s="2">
        <v>770.02</v>
      </c>
      <c r="F320" s="2">
        <v>10000</v>
      </c>
    </row>
    <row r="321" spans="1:6" x14ac:dyDescent="0.25">
      <c r="A321" s="132" t="s">
        <v>7</v>
      </c>
      <c r="B321" s="133" t="s">
        <v>456</v>
      </c>
      <c r="C321" t="s">
        <v>182</v>
      </c>
      <c r="D321" s="2">
        <v>671.71</v>
      </c>
      <c r="E321" s="2">
        <v>33216.269999999997</v>
      </c>
      <c r="F321" s="2">
        <v>40400</v>
      </c>
    </row>
    <row r="323" spans="1:6" x14ac:dyDescent="0.25">
      <c r="A323" s="132" t="s">
        <v>183</v>
      </c>
    </row>
    <row r="324" spans="1:6" x14ac:dyDescent="0.25">
      <c r="A324" s="132" t="s">
        <v>7</v>
      </c>
      <c r="B324" s="133" t="s">
        <v>457</v>
      </c>
      <c r="C324" t="s">
        <v>458</v>
      </c>
      <c r="D324" s="2">
        <v>0</v>
      </c>
      <c r="E324" s="2">
        <v>36591.040000000001</v>
      </c>
      <c r="F324" s="2">
        <v>11250</v>
      </c>
    </row>
    <row r="325" spans="1:6" x14ac:dyDescent="0.25">
      <c r="A325" s="132" t="s">
        <v>7</v>
      </c>
      <c r="B325" s="133" t="s">
        <v>460</v>
      </c>
      <c r="C325" t="s">
        <v>461</v>
      </c>
      <c r="D325" s="2">
        <v>1199.81</v>
      </c>
      <c r="E325" s="2">
        <v>4501.82</v>
      </c>
      <c r="F325" s="2">
        <v>15996</v>
      </c>
    </row>
    <row r="326" spans="1:6" x14ac:dyDescent="0.25">
      <c r="A326" s="132" t="s">
        <v>7</v>
      </c>
      <c r="B326" s="133" t="s">
        <v>462</v>
      </c>
      <c r="C326" t="s">
        <v>185</v>
      </c>
      <c r="D326" s="2">
        <v>205.31</v>
      </c>
      <c r="E326" s="2">
        <v>1523.55</v>
      </c>
      <c r="F326" s="2">
        <v>0</v>
      </c>
    </row>
    <row r="327" spans="1:6" x14ac:dyDescent="0.25">
      <c r="A327" s="132" t="s">
        <v>7</v>
      </c>
      <c r="B327" s="133" t="s">
        <v>463</v>
      </c>
      <c r="C327" t="s">
        <v>186</v>
      </c>
      <c r="D327" s="2">
        <v>765</v>
      </c>
      <c r="E327" s="2">
        <v>36365.4</v>
      </c>
      <c r="F327" s="2">
        <v>33101</v>
      </c>
    </row>
    <row r="328" spans="1:6" x14ac:dyDescent="0.25">
      <c r="A328" s="132" t="s">
        <v>7</v>
      </c>
      <c r="B328" s="133" t="s">
        <v>466</v>
      </c>
      <c r="C328" t="s">
        <v>467</v>
      </c>
      <c r="D328" s="2">
        <v>0</v>
      </c>
      <c r="E328" s="2">
        <v>6390.84</v>
      </c>
      <c r="F328" s="2">
        <v>15000</v>
      </c>
    </row>
    <row r="329" spans="1:6" x14ac:dyDescent="0.25">
      <c r="A329" s="132" t="s">
        <v>7</v>
      </c>
      <c r="B329" s="133" t="s">
        <v>468</v>
      </c>
      <c r="C329" t="s">
        <v>469</v>
      </c>
      <c r="D329" s="2">
        <v>0</v>
      </c>
      <c r="E329" s="2">
        <v>0</v>
      </c>
      <c r="F329" s="2">
        <v>2300</v>
      </c>
    </row>
    <row r="331" spans="1:6" x14ac:dyDescent="0.25">
      <c r="A331" s="132" t="s">
        <v>187</v>
      </c>
    </row>
    <row r="332" spans="1:6" x14ac:dyDescent="0.25">
      <c r="A332" s="132" t="s">
        <v>7</v>
      </c>
      <c r="B332" s="133" t="s">
        <v>470</v>
      </c>
      <c r="C332" t="s">
        <v>188</v>
      </c>
      <c r="D332" s="2">
        <v>0</v>
      </c>
      <c r="E332" s="2">
        <v>899.97</v>
      </c>
      <c r="F332" s="2">
        <v>104830.42</v>
      </c>
    </row>
    <row r="334" spans="1:6" x14ac:dyDescent="0.25">
      <c r="A334" s="132" t="s">
        <v>471</v>
      </c>
    </row>
    <row r="336" spans="1:6" x14ac:dyDescent="0.25">
      <c r="A336" s="132" t="s">
        <v>142</v>
      </c>
    </row>
    <row r="337" spans="1:6" x14ac:dyDescent="0.25">
      <c r="A337" s="132" t="s">
        <v>7</v>
      </c>
      <c r="B337" s="133" t="s">
        <v>472</v>
      </c>
      <c r="C337" t="s">
        <v>328</v>
      </c>
      <c r="D337" s="2">
        <v>9833.34</v>
      </c>
      <c r="E337" s="2">
        <v>103174.6</v>
      </c>
      <c r="F337" s="2">
        <v>118000</v>
      </c>
    </row>
    <row r="338" spans="1:6" x14ac:dyDescent="0.25">
      <c r="A338" s="132" t="s">
        <v>7</v>
      </c>
      <c r="B338" s="133" t="s">
        <v>473</v>
      </c>
      <c r="C338" t="s">
        <v>329</v>
      </c>
      <c r="D338" s="2">
        <v>0</v>
      </c>
      <c r="E338" s="2">
        <v>0</v>
      </c>
      <c r="F338" s="2">
        <v>0</v>
      </c>
    </row>
    <row r="339" spans="1:6" x14ac:dyDescent="0.25">
      <c r="A339" s="132" t="s">
        <v>7</v>
      </c>
      <c r="B339" s="133" t="s">
        <v>474</v>
      </c>
      <c r="C339" t="s">
        <v>331</v>
      </c>
      <c r="D339" s="2">
        <v>0</v>
      </c>
      <c r="E339" s="2">
        <v>4538.28</v>
      </c>
      <c r="F339" s="2">
        <v>0</v>
      </c>
    </row>
    <row r="340" spans="1:6" x14ac:dyDescent="0.25">
      <c r="A340" s="132" t="s">
        <v>7</v>
      </c>
      <c r="B340" s="133" t="s">
        <v>475</v>
      </c>
      <c r="C340" t="s">
        <v>332</v>
      </c>
      <c r="D340" s="2">
        <v>0</v>
      </c>
      <c r="E340" s="2">
        <v>1337.74</v>
      </c>
      <c r="F340" s="2">
        <v>0</v>
      </c>
    </row>
    <row r="341" spans="1:6" x14ac:dyDescent="0.25">
      <c r="A341" s="132" t="s">
        <v>7</v>
      </c>
      <c r="B341" s="133" t="s">
        <v>476</v>
      </c>
      <c r="C341" t="s">
        <v>477</v>
      </c>
      <c r="D341" s="2">
        <v>0</v>
      </c>
      <c r="E341" s="2">
        <v>0</v>
      </c>
      <c r="F341" s="2">
        <v>0</v>
      </c>
    </row>
    <row r="342" spans="1:6" x14ac:dyDescent="0.25">
      <c r="A342" s="132" t="s">
        <v>7</v>
      </c>
      <c r="B342" s="133" t="s">
        <v>478</v>
      </c>
      <c r="C342" t="s">
        <v>333</v>
      </c>
      <c r="D342" s="2">
        <v>0</v>
      </c>
      <c r="E342" s="2">
        <v>0</v>
      </c>
      <c r="F342" s="2">
        <v>0</v>
      </c>
    </row>
    <row r="343" spans="1:6" x14ac:dyDescent="0.25">
      <c r="A343" s="132" t="s">
        <v>7</v>
      </c>
      <c r="B343" s="133" t="s">
        <v>479</v>
      </c>
      <c r="C343" t="s">
        <v>335</v>
      </c>
      <c r="D343" s="2">
        <v>9134.1200000000008</v>
      </c>
      <c r="E343" s="2">
        <v>101801.23</v>
      </c>
      <c r="F343" s="2">
        <v>114913.32</v>
      </c>
    </row>
    <row r="344" spans="1:6" x14ac:dyDescent="0.25">
      <c r="A344" s="132" t="s">
        <v>7</v>
      </c>
      <c r="B344" s="133" t="s">
        <v>480</v>
      </c>
      <c r="C344" t="s">
        <v>336</v>
      </c>
      <c r="D344" s="2">
        <v>441.96</v>
      </c>
      <c r="E344" s="2">
        <v>441.96</v>
      </c>
      <c r="F344" s="2">
        <v>0</v>
      </c>
    </row>
    <row r="345" spans="1:6" x14ac:dyDescent="0.25">
      <c r="A345" s="132" t="s">
        <v>7</v>
      </c>
      <c r="B345" s="133" t="s">
        <v>481</v>
      </c>
      <c r="C345" t="s">
        <v>337</v>
      </c>
      <c r="D345" s="2">
        <v>0</v>
      </c>
      <c r="E345" s="2">
        <v>1767.82</v>
      </c>
      <c r="F345" s="2">
        <v>0</v>
      </c>
    </row>
    <row r="346" spans="1:6" x14ac:dyDescent="0.25">
      <c r="A346" s="132" t="s">
        <v>7</v>
      </c>
      <c r="B346" s="133" t="s">
        <v>482</v>
      </c>
      <c r="C346" t="s">
        <v>338</v>
      </c>
      <c r="D346" s="2">
        <v>0</v>
      </c>
      <c r="E346" s="2">
        <v>441.96</v>
      </c>
      <c r="F346" s="2">
        <v>0</v>
      </c>
    </row>
    <row r="347" spans="1:6" x14ac:dyDescent="0.25">
      <c r="A347" s="132" t="s">
        <v>7</v>
      </c>
      <c r="B347" s="133" t="s">
        <v>483</v>
      </c>
      <c r="C347" t="s">
        <v>484</v>
      </c>
      <c r="D347" s="2">
        <v>0</v>
      </c>
      <c r="E347" s="2">
        <v>0</v>
      </c>
      <c r="F347" s="2">
        <v>0</v>
      </c>
    </row>
    <row r="348" spans="1:6" x14ac:dyDescent="0.25">
      <c r="A348" s="132" t="s">
        <v>7</v>
      </c>
      <c r="B348" s="133" t="s">
        <v>485</v>
      </c>
      <c r="C348" t="s">
        <v>339</v>
      </c>
      <c r="D348" s="2">
        <v>0</v>
      </c>
      <c r="E348" s="2">
        <v>0</v>
      </c>
      <c r="F348" s="2">
        <v>0</v>
      </c>
    </row>
    <row r="349" spans="1:6" x14ac:dyDescent="0.25">
      <c r="A349" s="132" t="s">
        <v>7</v>
      </c>
      <c r="B349" s="133" t="s">
        <v>486</v>
      </c>
      <c r="C349" t="s">
        <v>347</v>
      </c>
      <c r="D349" s="2">
        <v>18984.080000000002</v>
      </c>
      <c r="E349" s="2">
        <v>179127.86</v>
      </c>
      <c r="F349" s="2">
        <v>211043.74</v>
      </c>
    </row>
    <row r="350" spans="1:6" x14ac:dyDescent="0.25">
      <c r="A350" s="132" t="s">
        <v>7</v>
      </c>
      <c r="B350" s="133" t="s">
        <v>487</v>
      </c>
      <c r="C350" t="s">
        <v>349</v>
      </c>
      <c r="D350" s="2">
        <v>0</v>
      </c>
      <c r="E350" s="2">
        <v>0</v>
      </c>
      <c r="F350" s="2">
        <v>0</v>
      </c>
    </row>
    <row r="351" spans="1:6" x14ac:dyDescent="0.25">
      <c r="A351" s="132" t="s">
        <v>7</v>
      </c>
      <c r="B351" s="133" t="s">
        <v>488</v>
      </c>
      <c r="C351" t="s">
        <v>351</v>
      </c>
      <c r="D351" s="2">
        <v>0</v>
      </c>
      <c r="E351" s="2">
        <v>12073.71</v>
      </c>
      <c r="F351" s="2">
        <v>0</v>
      </c>
    </row>
    <row r="352" spans="1:6" x14ac:dyDescent="0.25">
      <c r="A352" s="132" t="s">
        <v>7</v>
      </c>
      <c r="B352" s="133" t="s">
        <v>489</v>
      </c>
      <c r="C352" t="s">
        <v>490</v>
      </c>
      <c r="D352" s="2">
        <v>0</v>
      </c>
      <c r="E352" s="2">
        <v>3652.47</v>
      </c>
      <c r="F352" s="2">
        <v>0</v>
      </c>
    </row>
    <row r="353" spans="1:6" x14ac:dyDescent="0.25">
      <c r="A353" s="132" t="s">
        <v>7</v>
      </c>
      <c r="B353" s="133" t="s">
        <v>491</v>
      </c>
      <c r="C353" t="s">
        <v>492</v>
      </c>
      <c r="D353" s="2">
        <v>0</v>
      </c>
      <c r="E353" s="2">
        <v>0</v>
      </c>
      <c r="F353" s="2">
        <v>0</v>
      </c>
    </row>
    <row r="354" spans="1:6" x14ac:dyDescent="0.25">
      <c r="A354" s="132" t="s">
        <v>7</v>
      </c>
      <c r="B354" s="133" t="s">
        <v>493</v>
      </c>
      <c r="C354" t="s">
        <v>352</v>
      </c>
      <c r="D354" s="2">
        <v>0</v>
      </c>
      <c r="E354" s="2">
        <v>0</v>
      </c>
      <c r="F354" s="2">
        <v>0</v>
      </c>
    </row>
    <row r="355" spans="1:6" x14ac:dyDescent="0.25">
      <c r="A355" s="132" t="s">
        <v>7</v>
      </c>
      <c r="B355" s="133" t="s">
        <v>494</v>
      </c>
      <c r="C355" t="s">
        <v>495</v>
      </c>
      <c r="D355" s="2">
        <v>39913.040000000001</v>
      </c>
      <c r="E355" s="2">
        <v>418995.43</v>
      </c>
      <c r="F355" s="2">
        <v>484489.76</v>
      </c>
    </row>
    <row r="356" spans="1:6" x14ac:dyDescent="0.25">
      <c r="A356" s="132" t="s">
        <v>7</v>
      </c>
      <c r="B356" s="133" t="s">
        <v>496</v>
      </c>
      <c r="C356" t="s">
        <v>497</v>
      </c>
      <c r="D356" s="2">
        <v>560.4</v>
      </c>
      <c r="E356" s="2">
        <v>6967.74</v>
      </c>
      <c r="F356" s="2">
        <v>0</v>
      </c>
    </row>
    <row r="357" spans="1:6" x14ac:dyDescent="0.25">
      <c r="A357" s="132" t="s">
        <v>7</v>
      </c>
      <c r="B357" s="133" t="s">
        <v>498</v>
      </c>
      <c r="C357" t="s">
        <v>499</v>
      </c>
      <c r="D357" s="2">
        <v>2252.8200000000002</v>
      </c>
      <c r="E357" s="2">
        <v>16082.44</v>
      </c>
      <c r="F357" s="2">
        <v>0</v>
      </c>
    </row>
    <row r="358" spans="1:6" x14ac:dyDescent="0.25">
      <c r="A358" s="132" t="s">
        <v>7</v>
      </c>
      <c r="B358" s="133" t="s">
        <v>500</v>
      </c>
      <c r="C358" t="s">
        <v>501</v>
      </c>
      <c r="D358" s="2">
        <v>563.21</v>
      </c>
      <c r="E358" s="2">
        <v>4799.4399999999996</v>
      </c>
      <c r="F358" s="2">
        <v>0</v>
      </c>
    </row>
    <row r="359" spans="1:6" x14ac:dyDescent="0.25">
      <c r="A359" s="132" t="s">
        <v>7</v>
      </c>
      <c r="B359" s="133" t="s">
        <v>502</v>
      </c>
      <c r="C359" t="s">
        <v>503</v>
      </c>
      <c r="D359" s="2">
        <v>0</v>
      </c>
      <c r="E359" s="2">
        <v>0</v>
      </c>
      <c r="F359" s="2">
        <v>0</v>
      </c>
    </row>
    <row r="360" spans="1:6" x14ac:dyDescent="0.25">
      <c r="A360" s="132" t="s">
        <v>7</v>
      </c>
      <c r="B360" s="133" t="s">
        <v>504</v>
      </c>
      <c r="C360" t="s">
        <v>505</v>
      </c>
      <c r="D360" s="2">
        <v>0</v>
      </c>
      <c r="E360" s="2">
        <v>0</v>
      </c>
      <c r="F360" s="2">
        <v>0</v>
      </c>
    </row>
    <row r="361" spans="1:6" x14ac:dyDescent="0.25">
      <c r="A361" s="132" t="s">
        <v>7</v>
      </c>
      <c r="B361" s="133" t="s">
        <v>506</v>
      </c>
      <c r="C361" t="s">
        <v>507</v>
      </c>
      <c r="D361" s="2">
        <v>0</v>
      </c>
      <c r="E361" s="2">
        <v>44782.51</v>
      </c>
      <c r="F361" s="2">
        <v>96425</v>
      </c>
    </row>
    <row r="362" spans="1:6" x14ac:dyDescent="0.25">
      <c r="A362" s="132" t="s">
        <v>7</v>
      </c>
      <c r="B362" s="133" t="s">
        <v>508</v>
      </c>
      <c r="C362" t="s">
        <v>509</v>
      </c>
      <c r="D362" s="2">
        <v>0</v>
      </c>
      <c r="E362" s="2">
        <v>0</v>
      </c>
      <c r="F362" s="2">
        <v>0</v>
      </c>
    </row>
    <row r="363" spans="1:6" x14ac:dyDescent="0.25">
      <c r="A363" s="132" t="s">
        <v>7</v>
      </c>
      <c r="B363" s="133" t="s">
        <v>510</v>
      </c>
      <c r="C363" t="s">
        <v>511</v>
      </c>
      <c r="D363" s="2">
        <v>0</v>
      </c>
      <c r="E363" s="2">
        <v>1854.26</v>
      </c>
      <c r="F363" s="2">
        <v>0</v>
      </c>
    </row>
    <row r="364" spans="1:6" x14ac:dyDescent="0.25">
      <c r="A364" s="132" t="s">
        <v>7</v>
      </c>
      <c r="B364" s="133" t="s">
        <v>512</v>
      </c>
      <c r="C364" t="s">
        <v>513</v>
      </c>
      <c r="D364" s="2">
        <v>0</v>
      </c>
      <c r="E364" s="2">
        <v>1483.4</v>
      </c>
      <c r="F364" s="2">
        <v>0</v>
      </c>
    </row>
    <row r="365" spans="1:6" x14ac:dyDescent="0.25">
      <c r="A365" s="132" t="s">
        <v>7</v>
      </c>
      <c r="B365" s="133" t="s">
        <v>514</v>
      </c>
      <c r="C365" t="s">
        <v>515</v>
      </c>
      <c r="D365" s="2">
        <v>0</v>
      </c>
      <c r="E365" s="2">
        <v>0</v>
      </c>
      <c r="F365" s="2">
        <v>0</v>
      </c>
    </row>
    <row r="366" spans="1:6" x14ac:dyDescent="0.25">
      <c r="A366" s="132" t="s">
        <v>7</v>
      </c>
      <c r="B366" s="133" t="s">
        <v>516</v>
      </c>
      <c r="C366" t="s">
        <v>517</v>
      </c>
      <c r="D366" s="2">
        <v>138486.1</v>
      </c>
      <c r="E366" s="2">
        <v>1493403.27</v>
      </c>
      <c r="F366" s="2">
        <v>1797048.64</v>
      </c>
    </row>
    <row r="367" spans="1:6" x14ac:dyDescent="0.25">
      <c r="A367" s="132" t="s">
        <v>7</v>
      </c>
      <c r="B367" s="133" t="s">
        <v>518</v>
      </c>
      <c r="C367" t="s">
        <v>519</v>
      </c>
      <c r="D367" s="2">
        <v>966.31</v>
      </c>
      <c r="E367" s="2">
        <v>8428.7000000000007</v>
      </c>
      <c r="F367" s="2">
        <v>0</v>
      </c>
    </row>
    <row r="368" spans="1:6" x14ac:dyDescent="0.25">
      <c r="A368" s="132" t="s">
        <v>7</v>
      </c>
      <c r="B368" s="133" t="s">
        <v>520</v>
      </c>
      <c r="C368" t="s">
        <v>521</v>
      </c>
      <c r="D368" s="2">
        <v>11519.7</v>
      </c>
      <c r="E368" s="2">
        <v>47940.28</v>
      </c>
      <c r="F368" s="2">
        <v>0</v>
      </c>
    </row>
    <row r="369" spans="1:6" x14ac:dyDescent="0.25">
      <c r="A369" s="132" t="s">
        <v>7</v>
      </c>
      <c r="B369" s="133" t="s">
        <v>522</v>
      </c>
      <c r="C369" t="s">
        <v>523</v>
      </c>
      <c r="D369" s="2">
        <v>2497.36</v>
      </c>
      <c r="E369" s="2">
        <v>12120.44</v>
      </c>
      <c r="F369" s="2">
        <v>0</v>
      </c>
    </row>
    <row r="370" spans="1:6" x14ac:dyDescent="0.25">
      <c r="A370" s="132" t="s">
        <v>7</v>
      </c>
      <c r="B370" s="133" t="s">
        <v>526</v>
      </c>
      <c r="C370" t="s">
        <v>527</v>
      </c>
      <c r="D370" s="2">
        <v>34778.120000000003</v>
      </c>
      <c r="E370" s="2">
        <v>333004.05</v>
      </c>
      <c r="F370" s="2">
        <v>316801.25</v>
      </c>
    </row>
    <row r="371" spans="1:6" x14ac:dyDescent="0.25">
      <c r="A371" s="132" t="s">
        <v>7</v>
      </c>
      <c r="B371" s="133" t="s">
        <v>528</v>
      </c>
      <c r="C371" t="s">
        <v>529</v>
      </c>
      <c r="D371" s="2">
        <v>0</v>
      </c>
      <c r="E371" s="2">
        <v>6001.12</v>
      </c>
      <c r="F371" s="2">
        <v>0</v>
      </c>
    </row>
    <row r="372" spans="1:6" x14ac:dyDescent="0.25">
      <c r="A372" s="132" t="s">
        <v>7</v>
      </c>
      <c r="B372" s="133" t="s">
        <v>530</v>
      </c>
      <c r="C372" t="s">
        <v>531</v>
      </c>
      <c r="D372" s="2">
        <v>0</v>
      </c>
      <c r="E372" s="2">
        <v>9687.8799999999992</v>
      </c>
      <c r="F372" s="2">
        <v>0</v>
      </c>
    </row>
    <row r="373" spans="1:6" x14ac:dyDescent="0.25">
      <c r="A373" s="132" t="s">
        <v>7</v>
      </c>
      <c r="B373" s="133" t="s">
        <v>532</v>
      </c>
      <c r="C373" t="s">
        <v>533</v>
      </c>
      <c r="D373" s="2">
        <v>0</v>
      </c>
      <c r="E373" s="2">
        <v>2413.1</v>
      </c>
      <c r="F373" s="2">
        <v>0</v>
      </c>
    </row>
    <row r="374" spans="1:6" x14ac:dyDescent="0.25">
      <c r="A374" s="132" t="s">
        <v>7</v>
      </c>
      <c r="B374" s="133" t="s">
        <v>534</v>
      </c>
      <c r="C374" t="s">
        <v>535</v>
      </c>
      <c r="D374" s="2">
        <v>0</v>
      </c>
      <c r="E374" s="2">
        <v>0</v>
      </c>
      <c r="F374" s="2">
        <v>300</v>
      </c>
    </row>
    <row r="375" spans="1:6" x14ac:dyDescent="0.25">
      <c r="A375" s="132" t="s">
        <v>7</v>
      </c>
      <c r="B375" s="133" t="s">
        <v>536</v>
      </c>
      <c r="C375" t="s">
        <v>264</v>
      </c>
      <c r="D375" s="2">
        <v>0</v>
      </c>
      <c r="E375" s="2">
        <v>3500</v>
      </c>
      <c r="F375" s="2">
        <v>8000</v>
      </c>
    </row>
    <row r="376" spans="1:6" x14ac:dyDescent="0.25">
      <c r="A376" s="132" t="s">
        <v>7</v>
      </c>
      <c r="B376" s="133" t="s">
        <v>537</v>
      </c>
      <c r="C376" t="s">
        <v>355</v>
      </c>
      <c r="D376" s="2">
        <v>0</v>
      </c>
      <c r="E376" s="2">
        <v>228.71</v>
      </c>
      <c r="F376" s="2">
        <v>150000</v>
      </c>
    </row>
    <row r="377" spans="1:6" x14ac:dyDescent="0.25">
      <c r="A377" s="132" t="s">
        <v>7</v>
      </c>
      <c r="B377" s="133" t="s">
        <v>538</v>
      </c>
      <c r="C377" t="s">
        <v>337</v>
      </c>
      <c r="D377" s="2">
        <v>0</v>
      </c>
      <c r="E377" s="2">
        <v>0</v>
      </c>
      <c r="F377" s="2">
        <v>0</v>
      </c>
    </row>
    <row r="378" spans="1:6" x14ac:dyDescent="0.25">
      <c r="A378" s="132" t="s">
        <v>7</v>
      </c>
      <c r="B378" s="133" t="s">
        <v>539</v>
      </c>
      <c r="C378" t="s">
        <v>338</v>
      </c>
      <c r="D378" s="2">
        <v>0</v>
      </c>
      <c r="E378" s="2">
        <v>0</v>
      </c>
      <c r="F378" s="2">
        <v>0</v>
      </c>
    </row>
    <row r="379" spans="1:6" x14ac:dyDescent="0.25">
      <c r="A379" s="132" t="s">
        <v>7</v>
      </c>
      <c r="B379" s="133" t="s">
        <v>540</v>
      </c>
      <c r="C379" t="s">
        <v>193</v>
      </c>
      <c r="D379" s="2">
        <v>8621.41</v>
      </c>
      <c r="E379" s="2">
        <v>158809.71</v>
      </c>
      <c r="F379" s="2">
        <v>200000</v>
      </c>
    </row>
    <row r="380" spans="1:6" x14ac:dyDescent="0.25">
      <c r="A380" s="132" t="s">
        <v>7</v>
      </c>
      <c r="B380" s="133" t="s">
        <v>541</v>
      </c>
      <c r="C380" t="s">
        <v>542</v>
      </c>
      <c r="D380" s="2">
        <v>810.16</v>
      </c>
      <c r="E380" s="2">
        <v>810.16</v>
      </c>
      <c r="F380" s="2">
        <v>0</v>
      </c>
    </row>
    <row r="381" spans="1:6" x14ac:dyDescent="0.25">
      <c r="A381" s="132" t="s">
        <v>7</v>
      </c>
      <c r="B381" s="133" t="s">
        <v>543</v>
      </c>
      <c r="C381" t="s">
        <v>544</v>
      </c>
      <c r="D381" s="2">
        <v>0</v>
      </c>
      <c r="E381" s="2">
        <v>0</v>
      </c>
      <c r="F381" s="2">
        <v>0</v>
      </c>
    </row>
    <row r="382" spans="1:6" x14ac:dyDescent="0.25">
      <c r="A382" s="132" t="s">
        <v>7</v>
      </c>
      <c r="B382" s="133" t="s">
        <v>545</v>
      </c>
      <c r="C382" t="s">
        <v>546</v>
      </c>
      <c r="D382" s="2">
        <v>0</v>
      </c>
      <c r="E382" s="2">
        <v>0</v>
      </c>
      <c r="F382" s="2">
        <v>7771</v>
      </c>
    </row>
    <row r="383" spans="1:6" x14ac:dyDescent="0.25">
      <c r="A383" s="132" t="s">
        <v>7</v>
      </c>
      <c r="B383" s="133" t="s">
        <v>547</v>
      </c>
      <c r="C383" t="s">
        <v>548</v>
      </c>
      <c r="D383" s="2">
        <v>0</v>
      </c>
      <c r="E383" s="2">
        <v>0</v>
      </c>
      <c r="F383" s="2">
        <v>0</v>
      </c>
    </row>
    <row r="384" spans="1:6" x14ac:dyDescent="0.25">
      <c r="A384" s="132" t="s">
        <v>7</v>
      </c>
      <c r="B384" s="133" t="s">
        <v>549</v>
      </c>
      <c r="C384" t="s">
        <v>550</v>
      </c>
      <c r="D384" s="2">
        <v>1457.96</v>
      </c>
      <c r="E384" s="2">
        <v>13049.65</v>
      </c>
      <c r="F384" s="2">
        <v>24636</v>
      </c>
    </row>
    <row r="385" spans="1:6" x14ac:dyDescent="0.25">
      <c r="A385" s="132" t="s">
        <v>7</v>
      </c>
      <c r="B385" s="133" t="s">
        <v>551</v>
      </c>
      <c r="C385" t="s">
        <v>552</v>
      </c>
      <c r="D385" s="2">
        <v>0</v>
      </c>
      <c r="E385" s="2">
        <v>1520.89</v>
      </c>
      <c r="F385" s="2">
        <v>0</v>
      </c>
    </row>
    <row r="386" spans="1:6" x14ac:dyDescent="0.25">
      <c r="A386" s="132" t="s">
        <v>7</v>
      </c>
      <c r="B386" s="133" t="s">
        <v>553</v>
      </c>
      <c r="C386" t="s">
        <v>554</v>
      </c>
      <c r="D386" s="2">
        <v>0</v>
      </c>
      <c r="E386" s="2">
        <v>0</v>
      </c>
      <c r="F386" s="2">
        <v>0</v>
      </c>
    </row>
    <row r="387" spans="1:6" x14ac:dyDescent="0.25">
      <c r="A387" s="132" t="s">
        <v>7</v>
      </c>
      <c r="B387" s="133" t="s">
        <v>555</v>
      </c>
      <c r="C387" t="s">
        <v>556</v>
      </c>
      <c r="D387" s="2">
        <v>483090.3</v>
      </c>
      <c r="E387" s="2">
        <v>1118117.75</v>
      </c>
      <c r="F387" s="2">
        <v>953234</v>
      </c>
    </row>
    <row r="388" spans="1:6" x14ac:dyDescent="0.25">
      <c r="A388" s="132" t="s">
        <v>7</v>
      </c>
      <c r="B388" s="133" t="s">
        <v>557</v>
      </c>
      <c r="C388" t="s">
        <v>384</v>
      </c>
      <c r="D388" s="2">
        <v>0</v>
      </c>
      <c r="E388" s="2">
        <v>31067.21</v>
      </c>
      <c r="F388" s="2">
        <v>59466</v>
      </c>
    </row>
    <row r="389" spans="1:6" x14ac:dyDescent="0.25">
      <c r="A389" s="132" t="s">
        <v>7</v>
      </c>
      <c r="B389" s="133" t="s">
        <v>558</v>
      </c>
      <c r="C389" t="s">
        <v>385</v>
      </c>
      <c r="D389" s="2">
        <v>0</v>
      </c>
      <c r="E389" s="2">
        <v>228.71</v>
      </c>
      <c r="F389" s="2">
        <v>0</v>
      </c>
    </row>
    <row r="390" spans="1:6" x14ac:dyDescent="0.25">
      <c r="A390" s="132" t="s">
        <v>7</v>
      </c>
      <c r="B390" s="133" t="s">
        <v>559</v>
      </c>
      <c r="C390" t="s">
        <v>195</v>
      </c>
      <c r="D390" s="2">
        <v>4955.5</v>
      </c>
      <c r="E390" s="2">
        <v>20698.8</v>
      </c>
      <c r="F390" s="2">
        <v>0</v>
      </c>
    </row>
    <row r="391" spans="1:6" x14ac:dyDescent="0.25">
      <c r="A391" s="132" t="s">
        <v>7</v>
      </c>
      <c r="B391" s="133" t="s">
        <v>560</v>
      </c>
      <c r="C391" t="s">
        <v>226</v>
      </c>
      <c r="D391" s="2">
        <v>0</v>
      </c>
      <c r="E391" s="2">
        <v>2287.06</v>
      </c>
      <c r="F391" s="2">
        <v>0</v>
      </c>
    </row>
    <row r="393" spans="1:6" ht="30" x14ac:dyDescent="0.25">
      <c r="A393" s="132" t="s">
        <v>147</v>
      </c>
    </row>
    <row r="394" spans="1:6" x14ac:dyDescent="0.25">
      <c r="A394" s="132" t="s">
        <v>7</v>
      </c>
      <c r="B394" s="133" t="s">
        <v>561</v>
      </c>
      <c r="C394" t="s">
        <v>148</v>
      </c>
      <c r="D394" s="2">
        <v>0</v>
      </c>
      <c r="E394" s="2">
        <v>0</v>
      </c>
      <c r="F394" s="2">
        <v>9500</v>
      </c>
    </row>
    <row r="395" spans="1:6" x14ac:dyDescent="0.25">
      <c r="A395" s="132" t="s">
        <v>7</v>
      </c>
      <c r="B395" s="133" t="s">
        <v>562</v>
      </c>
      <c r="C395" t="s">
        <v>563</v>
      </c>
      <c r="D395" s="2">
        <v>0</v>
      </c>
      <c r="E395" s="2">
        <v>0</v>
      </c>
      <c r="F395" s="2">
        <v>6000</v>
      </c>
    </row>
    <row r="396" spans="1:6" x14ac:dyDescent="0.25">
      <c r="A396" s="132" t="s">
        <v>7</v>
      </c>
      <c r="B396" s="133" t="s">
        <v>564</v>
      </c>
      <c r="C396" t="s">
        <v>209</v>
      </c>
      <c r="D396" s="2">
        <v>0</v>
      </c>
      <c r="E396" s="2">
        <v>42767.78</v>
      </c>
      <c r="F396" s="2">
        <v>20000</v>
      </c>
    </row>
    <row r="397" spans="1:6" x14ac:dyDescent="0.25">
      <c r="A397" s="132" t="s">
        <v>7</v>
      </c>
      <c r="B397" s="133" t="s">
        <v>565</v>
      </c>
      <c r="C397" t="s">
        <v>150</v>
      </c>
      <c r="D397" s="2">
        <v>6794.48</v>
      </c>
      <c r="E397" s="2">
        <v>58701.87</v>
      </c>
      <c r="F397" s="2">
        <v>50000</v>
      </c>
    </row>
    <row r="398" spans="1:6" x14ac:dyDescent="0.25">
      <c r="A398" s="132" t="s">
        <v>7</v>
      </c>
      <c r="B398" s="133" t="s">
        <v>566</v>
      </c>
      <c r="C398" t="s">
        <v>567</v>
      </c>
      <c r="D398" s="2">
        <v>0</v>
      </c>
      <c r="E398" s="2">
        <v>0</v>
      </c>
      <c r="F398" s="2">
        <v>2000</v>
      </c>
    </row>
    <row r="399" spans="1:6" x14ac:dyDescent="0.25">
      <c r="A399" s="132" t="s">
        <v>7</v>
      </c>
      <c r="B399" s="133" t="s">
        <v>568</v>
      </c>
      <c r="C399" t="s">
        <v>152</v>
      </c>
      <c r="D399" s="2">
        <v>28870.17</v>
      </c>
      <c r="E399" s="2">
        <v>65173.85</v>
      </c>
      <c r="F399" s="2">
        <v>60000</v>
      </c>
    </row>
    <row r="400" spans="1:6" x14ac:dyDescent="0.25">
      <c r="A400" s="132" t="s">
        <v>7</v>
      </c>
      <c r="B400" s="133" t="s">
        <v>569</v>
      </c>
      <c r="C400" t="s">
        <v>248</v>
      </c>
      <c r="D400" s="2">
        <v>0</v>
      </c>
      <c r="E400" s="2">
        <v>0</v>
      </c>
      <c r="F400" s="2">
        <v>5000</v>
      </c>
    </row>
    <row r="401" spans="1:6" x14ac:dyDescent="0.25">
      <c r="A401" s="132" t="s">
        <v>7</v>
      </c>
      <c r="B401" s="133" t="s">
        <v>570</v>
      </c>
      <c r="C401" t="s">
        <v>249</v>
      </c>
      <c r="D401" s="2">
        <v>87478.03</v>
      </c>
      <c r="E401" s="2">
        <v>160233.64000000001</v>
      </c>
      <c r="F401" s="2">
        <v>200000</v>
      </c>
    </row>
    <row r="402" spans="1:6" x14ac:dyDescent="0.25">
      <c r="A402" s="132" t="s">
        <v>7</v>
      </c>
      <c r="B402" s="133" t="s">
        <v>571</v>
      </c>
      <c r="C402" t="s">
        <v>572</v>
      </c>
      <c r="D402" s="2">
        <v>25</v>
      </c>
      <c r="E402" s="2">
        <v>1918.78</v>
      </c>
      <c r="F402" s="2">
        <v>7500</v>
      </c>
    </row>
    <row r="403" spans="1:6" x14ac:dyDescent="0.25">
      <c r="A403" s="132" t="s">
        <v>7</v>
      </c>
      <c r="B403" s="133" t="s">
        <v>573</v>
      </c>
      <c r="C403" t="s">
        <v>250</v>
      </c>
      <c r="D403" s="2">
        <v>1561</v>
      </c>
      <c r="E403" s="2">
        <v>8483.42</v>
      </c>
      <c r="F403" s="2">
        <v>15000</v>
      </c>
    </row>
    <row r="404" spans="1:6" x14ac:dyDescent="0.25">
      <c r="A404" s="132" t="s">
        <v>7</v>
      </c>
      <c r="B404" s="133" t="s">
        <v>574</v>
      </c>
      <c r="C404" t="s">
        <v>575</v>
      </c>
      <c r="D404" s="2">
        <v>300</v>
      </c>
      <c r="E404" s="2">
        <v>370</v>
      </c>
      <c r="F404" s="2">
        <v>3000</v>
      </c>
    </row>
    <row r="405" spans="1:6" x14ac:dyDescent="0.25">
      <c r="A405" s="132" t="s">
        <v>7</v>
      </c>
      <c r="B405" s="133" t="s">
        <v>576</v>
      </c>
      <c r="C405" t="s">
        <v>577</v>
      </c>
      <c r="D405" s="2">
        <v>0</v>
      </c>
      <c r="E405" s="2">
        <v>47760.33</v>
      </c>
      <c r="F405" s="2">
        <v>50000</v>
      </c>
    </row>
    <row r="406" spans="1:6" x14ac:dyDescent="0.25">
      <c r="A406" s="132" t="s">
        <v>7</v>
      </c>
      <c r="B406" s="133" t="s">
        <v>578</v>
      </c>
      <c r="C406" t="s">
        <v>579</v>
      </c>
      <c r="D406" s="2">
        <v>181</v>
      </c>
      <c r="E406" s="2">
        <v>1420.43</v>
      </c>
      <c r="F406" s="2">
        <v>3000</v>
      </c>
    </row>
    <row r="407" spans="1:6" x14ac:dyDescent="0.25">
      <c r="A407" s="132" t="s">
        <v>7</v>
      </c>
      <c r="B407" s="133" t="s">
        <v>580</v>
      </c>
      <c r="C407" t="s">
        <v>581</v>
      </c>
      <c r="D407" s="2">
        <v>108</v>
      </c>
      <c r="E407" s="2">
        <v>933</v>
      </c>
      <c r="F407" s="2">
        <v>3000</v>
      </c>
    </row>
    <row r="408" spans="1:6" x14ac:dyDescent="0.25">
      <c r="A408" s="132" t="s">
        <v>7</v>
      </c>
      <c r="B408" s="133" t="s">
        <v>582</v>
      </c>
      <c r="C408" t="s">
        <v>155</v>
      </c>
      <c r="D408" s="2">
        <v>0</v>
      </c>
      <c r="E408" s="2">
        <v>0</v>
      </c>
      <c r="F408" s="2">
        <v>0</v>
      </c>
    </row>
    <row r="409" spans="1:6" x14ac:dyDescent="0.25">
      <c r="A409" s="132" t="s">
        <v>7</v>
      </c>
      <c r="B409" s="133" t="s">
        <v>583</v>
      </c>
      <c r="C409" t="s">
        <v>584</v>
      </c>
      <c r="D409" s="2">
        <v>800</v>
      </c>
      <c r="E409" s="2">
        <v>2258.4</v>
      </c>
      <c r="F409" s="2">
        <v>12500</v>
      </c>
    </row>
    <row r="410" spans="1:6" x14ac:dyDescent="0.25">
      <c r="A410" s="132" t="s">
        <v>7</v>
      </c>
      <c r="B410" s="133" t="s">
        <v>585</v>
      </c>
      <c r="C410" t="s">
        <v>211</v>
      </c>
      <c r="D410" s="2">
        <v>325.31</v>
      </c>
      <c r="E410" s="2">
        <v>2839.52</v>
      </c>
      <c r="F410" s="2">
        <v>7500</v>
      </c>
    </row>
    <row r="411" spans="1:6" x14ac:dyDescent="0.25">
      <c r="A411" s="132" t="s">
        <v>7</v>
      </c>
      <c r="B411" s="133" t="s">
        <v>586</v>
      </c>
      <c r="C411" t="s">
        <v>159</v>
      </c>
      <c r="D411" s="2">
        <v>0</v>
      </c>
      <c r="E411" s="2">
        <v>3086.53</v>
      </c>
      <c r="F411" s="2">
        <v>5000</v>
      </c>
    </row>
    <row r="412" spans="1:6" x14ac:dyDescent="0.25">
      <c r="A412" s="132" t="s">
        <v>7</v>
      </c>
      <c r="B412" s="133" t="s">
        <v>587</v>
      </c>
      <c r="C412" t="s">
        <v>588</v>
      </c>
      <c r="D412" s="2">
        <v>1341.87</v>
      </c>
      <c r="E412" s="2">
        <v>19820.88</v>
      </c>
      <c r="F412" s="2">
        <v>18000</v>
      </c>
    </row>
    <row r="413" spans="1:6" x14ac:dyDescent="0.25">
      <c r="A413" s="132" t="s">
        <v>7</v>
      </c>
      <c r="B413" s="133" t="s">
        <v>589</v>
      </c>
      <c r="C413" t="s">
        <v>590</v>
      </c>
      <c r="D413" s="2">
        <v>1511.4</v>
      </c>
      <c r="E413" s="2">
        <v>6901.4</v>
      </c>
      <c r="F413" s="2">
        <v>7500</v>
      </c>
    </row>
    <row r="414" spans="1:6" x14ac:dyDescent="0.25">
      <c r="A414" s="132" t="s">
        <v>7</v>
      </c>
      <c r="B414" s="133" t="s">
        <v>591</v>
      </c>
      <c r="C414" t="s">
        <v>592</v>
      </c>
      <c r="D414" s="2">
        <v>3283</v>
      </c>
      <c r="E414" s="2">
        <v>10543.2</v>
      </c>
      <c r="F414" s="2">
        <v>16000</v>
      </c>
    </row>
    <row r="415" spans="1:6" x14ac:dyDescent="0.25">
      <c r="A415" s="132" t="s">
        <v>7</v>
      </c>
      <c r="B415" s="133" t="s">
        <v>593</v>
      </c>
      <c r="C415" t="s">
        <v>594</v>
      </c>
      <c r="D415" s="2">
        <v>4300</v>
      </c>
      <c r="E415" s="2">
        <v>47296</v>
      </c>
      <c r="F415" s="2">
        <v>80000</v>
      </c>
    </row>
    <row r="416" spans="1:6" x14ac:dyDescent="0.25">
      <c r="A416" s="132" t="s">
        <v>7</v>
      </c>
      <c r="B416" s="133" t="s">
        <v>595</v>
      </c>
      <c r="C416" t="s">
        <v>163</v>
      </c>
      <c r="D416" s="2">
        <v>20</v>
      </c>
      <c r="E416" s="2">
        <v>3435</v>
      </c>
      <c r="F416" s="2">
        <v>2500</v>
      </c>
    </row>
    <row r="417" spans="1:6" x14ac:dyDescent="0.25">
      <c r="A417" s="132" t="s">
        <v>7</v>
      </c>
      <c r="B417" s="133" t="s">
        <v>596</v>
      </c>
      <c r="C417" t="s">
        <v>164</v>
      </c>
      <c r="D417" s="2">
        <v>380</v>
      </c>
      <c r="E417" s="2">
        <v>6805.61</v>
      </c>
      <c r="F417" s="2">
        <v>7000</v>
      </c>
    </row>
    <row r="418" spans="1:6" x14ac:dyDescent="0.25">
      <c r="A418" s="132" t="s">
        <v>7</v>
      </c>
      <c r="B418" s="133" t="s">
        <v>597</v>
      </c>
      <c r="C418" t="s">
        <v>165</v>
      </c>
      <c r="D418" s="2">
        <v>59766.96</v>
      </c>
      <c r="E418" s="2">
        <v>659788.48</v>
      </c>
      <c r="F418" s="2">
        <v>700000</v>
      </c>
    </row>
    <row r="419" spans="1:6" x14ac:dyDescent="0.25">
      <c r="A419" s="132" t="s">
        <v>7</v>
      </c>
      <c r="B419" s="133" t="s">
        <v>598</v>
      </c>
      <c r="C419" t="s">
        <v>168</v>
      </c>
      <c r="D419" s="2">
        <v>3065.84</v>
      </c>
      <c r="E419" s="2">
        <v>34363.03</v>
      </c>
      <c r="F419" s="2">
        <v>3000</v>
      </c>
    </row>
    <row r="420" spans="1:6" x14ac:dyDescent="0.25">
      <c r="A420" s="132" t="s">
        <v>7</v>
      </c>
      <c r="B420" s="133" t="s">
        <v>599</v>
      </c>
      <c r="C420" t="s">
        <v>170</v>
      </c>
      <c r="D420" s="2">
        <v>542.59</v>
      </c>
      <c r="E420" s="2">
        <v>6359.63</v>
      </c>
      <c r="F420" s="2">
        <v>6000</v>
      </c>
    </row>
    <row r="421" spans="1:6" x14ac:dyDescent="0.25">
      <c r="A421" s="132" t="s">
        <v>7</v>
      </c>
      <c r="B421" s="133" t="s">
        <v>600</v>
      </c>
      <c r="C421" t="s">
        <v>172</v>
      </c>
      <c r="D421" s="2">
        <v>0</v>
      </c>
      <c r="E421" s="2">
        <v>0</v>
      </c>
      <c r="F421" s="2">
        <v>30000</v>
      </c>
    </row>
    <row r="422" spans="1:6" x14ac:dyDescent="0.25">
      <c r="A422" s="132" t="s">
        <v>7</v>
      </c>
      <c r="B422" s="133" t="s">
        <v>601</v>
      </c>
      <c r="C422" t="s">
        <v>173</v>
      </c>
      <c r="D422" s="2">
        <v>5594.14</v>
      </c>
      <c r="E422" s="2">
        <v>61535.54</v>
      </c>
      <c r="F422" s="2">
        <v>12000</v>
      </c>
    </row>
    <row r="423" spans="1:6" x14ac:dyDescent="0.25">
      <c r="A423" s="132" t="s">
        <v>7</v>
      </c>
      <c r="B423" s="133" t="s">
        <v>602</v>
      </c>
      <c r="C423" t="s">
        <v>174</v>
      </c>
      <c r="D423" s="2">
        <v>0</v>
      </c>
      <c r="E423" s="2">
        <v>0</v>
      </c>
      <c r="F423" s="2">
        <v>0</v>
      </c>
    </row>
    <row r="424" spans="1:6" x14ac:dyDescent="0.25">
      <c r="A424" s="132" t="s">
        <v>7</v>
      </c>
      <c r="B424" s="133" t="s">
        <v>603</v>
      </c>
      <c r="C424" t="s">
        <v>176</v>
      </c>
      <c r="D424" s="2">
        <v>275.18</v>
      </c>
      <c r="E424" s="2">
        <v>3026.98</v>
      </c>
      <c r="F424" s="2">
        <v>4500</v>
      </c>
    </row>
    <row r="425" spans="1:6" x14ac:dyDescent="0.25">
      <c r="A425" s="132" t="s">
        <v>7</v>
      </c>
      <c r="B425" s="133" t="s">
        <v>604</v>
      </c>
      <c r="C425" t="s">
        <v>177</v>
      </c>
      <c r="D425" s="2">
        <v>1235.8499999999999</v>
      </c>
      <c r="E425" s="2">
        <v>8446.19</v>
      </c>
      <c r="F425" s="2">
        <v>15000</v>
      </c>
    </row>
    <row r="426" spans="1:6" x14ac:dyDescent="0.25">
      <c r="A426" s="132" t="s">
        <v>7</v>
      </c>
      <c r="B426" s="133" t="s">
        <v>605</v>
      </c>
      <c r="C426" t="s">
        <v>606</v>
      </c>
      <c r="D426" s="2">
        <v>439</v>
      </c>
      <c r="E426" s="2">
        <v>4703</v>
      </c>
      <c r="F426" s="2">
        <v>6000</v>
      </c>
    </row>
    <row r="427" spans="1:6" x14ac:dyDescent="0.25">
      <c r="A427" s="132" t="s">
        <v>7</v>
      </c>
      <c r="B427" s="133" t="s">
        <v>607</v>
      </c>
      <c r="C427" t="s">
        <v>608</v>
      </c>
      <c r="D427" s="2">
        <v>0</v>
      </c>
      <c r="E427" s="2">
        <v>2881.5</v>
      </c>
      <c r="F427" s="2">
        <v>3000</v>
      </c>
    </row>
    <row r="429" spans="1:6" x14ac:dyDescent="0.25">
      <c r="A429" s="132" t="s">
        <v>178</v>
      </c>
    </row>
    <row r="430" spans="1:6" x14ac:dyDescent="0.25">
      <c r="A430" s="132" t="s">
        <v>7</v>
      </c>
      <c r="B430" s="133" t="s">
        <v>609</v>
      </c>
      <c r="C430" t="s">
        <v>179</v>
      </c>
      <c r="D430" s="2">
        <v>7470.74</v>
      </c>
      <c r="E430" s="2">
        <v>46166.16</v>
      </c>
      <c r="F430" s="2">
        <v>55000</v>
      </c>
    </row>
    <row r="431" spans="1:6" x14ac:dyDescent="0.25">
      <c r="A431" s="132" t="s">
        <v>7</v>
      </c>
      <c r="B431" s="133" t="s">
        <v>610</v>
      </c>
      <c r="C431" t="s">
        <v>311</v>
      </c>
      <c r="D431" s="2">
        <v>22290.17</v>
      </c>
      <c r="E431" s="2">
        <v>34741.25</v>
      </c>
      <c r="F431" s="2">
        <v>36000</v>
      </c>
    </row>
    <row r="432" spans="1:6" x14ac:dyDescent="0.25">
      <c r="A432" s="132" t="s">
        <v>7</v>
      </c>
      <c r="B432" s="133" t="s">
        <v>611</v>
      </c>
      <c r="C432" t="s">
        <v>313</v>
      </c>
      <c r="D432" s="2">
        <v>138.29</v>
      </c>
      <c r="E432" s="2">
        <v>9866.6</v>
      </c>
      <c r="F432" s="2">
        <v>10000</v>
      </c>
    </row>
    <row r="433" spans="1:6" x14ac:dyDescent="0.25">
      <c r="A433" s="132" t="s">
        <v>7</v>
      </c>
      <c r="B433" s="133" t="s">
        <v>612</v>
      </c>
      <c r="C433" t="s">
        <v>452</v>
      </c>
      <c r="D433" s="2">
        <v>0</v>
      </c>
      <c r="E433" s="2">
        <v>0</v>
      </c>
      <c r="F433" s="2">
        <v>250</v>
      </c>
    </row>
    <row r="434" spans="1:6" x14ac:dyDescent="0.25">
      <c r="A434" s="132" t="s">
        <v>7</v>
      </c>
      <c r="B434" s="133" t="s">
        <v>613</v>
      </c>
      <c r="C434" t="s">
        <v>614</v>
      </c>
      <c r="D434" s="2">
        <v>0</v>
      </c>
      <c r="E434" s="2">
        <v>0</v>
      </c>
      <c r="F434" s="2">
        <v>750</v>
      </c>
    </row>
    <row r="435" spans="1:6" x14ac:dyDescent="0.25">
      <c r="A435" s="132" t="s">
        <v>7</v>
      </c>
      <c r="B435" s="133" t="s">
        <v>615</v>
      </c>
      <c r="C435" t="s">
        <v>616</v>
      </c>
      <c r="D435" s="2">
        <v>0</v>
      </c>
      <c r="E435" s="2">
        <v>0</v>
      </c>
      <c r="F435" s="2">
        <v>0</v>
      </c>
    </row>
    <row r="436" spans="1:6" x14ac:dyDescent="0.25">
      <c r="A436" s="132" t="s">
        <v>7</v>
      </c>
      <c r="B436" s="133" t="s">
        <v>617</v>
      </c>
      <c r="C436" t="s">
        <v>618</v>
      </c>
      <c r="D436" s="2">
        <v>0</v>
      </c>
      <c r="E436" s="2">
        <v>2040</v>
      </c>
      <c r="F436" s="2">
        <v>3000</v>
      </c>
    </row>
    <row r="437" spans="1:6" x14ac:dyDescent="0.25">
      <c r="A437" s="132" t="s">
        <v>7</v>
      </c>
      <c r="B437" s="133" t="s">
        <v>619</v>
      </c>
      <c r="C437" t="s">
        <v>620</v>
      </c>
      <c r="D437" s="2">
        <v>0</v>
      </c>
      <c r="E437" s="2">
        <v>7973.5</v>
      </c>
      <c r="F437" s="2">
        <v>8000</v>
      </c>
    </row>
    <row r="438" spans="1:6" x14ac:dyDescent="0.25">
      <c r="A438" s="132" t="s">
        <v>7</v>
      </c>
      <c r="B438" s="133" t="s">
        <v>621</v>
      </c>
      <c r="C438" t="s">
        <v>622</v>
      </c>
      <c r="D438" s="2">
        <v>205.4</v>
      </c>
      <c r="E438" s="2">
        <v>2717.38</v>
      </c>
      <c r="F438" s="2">
        <v>5000</v>
      </c>
    </row>
    <row r="439" spans="1:6" x14ac:dyDescent="0.25">
      <c r="A439" s="132" t="s">
        <v>7</v>
      </c>
      <c r="B439" s="133" t="s">
        <v>623</v>
      </c>
      <c r="C439" t="s">
        <v>624</v>
      </c>
      <c r="D439" s="2">
        <v>0</v>
      </c>
      <c r="E439" s="2">
        <v>0</v>
      </c>
      <c r="F439" s="2">
        <v>2500</v>
      </c>
    </row>
    <row r="440" spans="1:6" x14ac:dyDescent="0.25">
      <c r="A440" s="132" t="s">
        <v>7</v>
      </c>
      <c r="B440" s="133" t="s">
        <v>625</v>
      </c>
      <c r="C440" t="s">
        <v>626</v>
      </c>
      <c r="D440" s="2">
        <v>405.07</v>
      </c>
      <c r="E440" s="2">
        <v>1834.37</v>
      </c>
      <c r="F440" s="2">
        <v>2500</v>
      </c>
    </row>
    <row r="441" spans="1:6" x14ac:dyDescent="0.25">
      <c r="A441" s="132" t="s">
        <v>7</v>
      </c>
      <c r="B441" s="133" t="s">
        <v>627</v>
      </c>
      <c r="C441" t="s">
        <v>182</v>
      </c>
      <c r="D441" s="2">
        <v>2004.11</v>
      </c>
      <c r="E441" s="2">
        <v>18401.61</v>
      </c>
      <c r="F441" s="2">
        <v>20000</v>
      </c>
    </row>
    <row r="442" spans="1:6" x14ac:dyDescent="0.25">
      <c r="A442" s="132" t="s">
        <v>7</v>
      </c>
      <c r="B442" s="133" t="s">
        <v>628</v>
      </c>
      <c r="C442" t="s">
        <v>629</v>
      </c>
      <c r="D442" s="2">
        <v>0</v>
      </c>
      <c r="E442" s="2">
        <v>1662.77</v>
      </c>
      <c r="F442" s="2">
        <v>2500</v>
      </c>
    </row>
    <row r="444" spans="1:6" x14ac:dyDescent="0.25">
      <c r="A444" s="132" t="s">
        <v>183</v>
      </c>
    </row>
    <row r="445" spans="1:6" x14ac:dyDescent="0.25">
      <c r="A445" s="132" t="s">
        <v>7</v>
      </c>
      <c r="B445" s="133" t="s">
        <v>630</v>
      </c>
      <c r="C445" t="s">
        <v>631</v>
      </c>
      <c r="D445" s="2">
        <v>0</v>
      </c>
      <c r="E445" s="2">
        <v>0</v>
      </c>
      <c r="F445" s="2">
        <v>0</v>
      </c>
    </row>
    <row r="446" spans="1:6" x14ac:dyDescent="0.25">
      <c r="A446" s="132" t="s">
        <v>7</v>
      </c>
      <c r="B446" s="133" t="s">
        <v>632</v>
      </c>
      <c r="C446" t="s">
        <v>319</v>
      </c>
      <c r="D446" s="2">
        <v>0</v>
      </c>
      <c r="E446" s="2">
        <v>59683.66</v>
      </c>
      <c r="F446" s="2">
        <v>65000</v>
      </c>
    </row>
    <row r="447" spans="1:6" x14ac:dyDescent="0.25">
      <c r="A447" s="132" t="s">
        <v>7</v>
      </c>
      <c r="B447" s="133" t="s">
        <v>633</v>
      </c>
      <c r="C447" t="s">
        <v>185</v>
      </c>
      <c r="D447" s="2">
        <v>424.06</v>
      </c>
      <c r="E447" s="2">
        <v>3198.7</v>
      </c>
      <c r="F447" s="2">
        <v>6000</v>
      </c>
    </row>
    <row r="448" spans="1:6" x14ac:dyDescent="0.25">
      <c r="A448" s="132" t="s">
        <v>7</v>
      </c>
      <c r="B448" s="133" t="s">
        <v>634</v>
      </c>
      <c r="C448" t="s">
        <v>186</v>
      </c>
      <c r="D448" s="2">
        <v>216</v>
      </c>
      <c r="E448" s="2">
        <v>11923.14</v>
      </c>
      <c r="F448" s="2">
        <v>15000</v>
      </c>
    </row>
    <row r="449" spans="1:6" x14ac:dyDescent="0.25">
      <c r="A449" s="132" t="s">
        <v>7</v>
      </c>
      <c r="B449" s="133" t="s">
        <v>635</v>
      </c>
      <c r="C449" t="s">
        <v>636</v>
      </c>
      <c r="D449" s="2">
        <v>0</v>
      </c>
      <c r="E449" s="2">
        <v>15752.68</v>
      </c>
      <c r="F449" s="2">
        <v>23000</v>
      </c>
    </row>
    <row r="450" spans="1:6" x14ac:dyDescent="0.25">
      <c r="A450" s="132" t="s">
        <v>7</v>
      </c>
      <c r="B450" s="133" t="s">
        <v>637</v>
      </c>
      <c r="C450" t="s">
        <v>440</v>
      </c>
      <c r="D450" s="2">
        <v>0</v>
      </c>
      <c r="E450" s="2">
        <v>0</v>
      </c>
      <c r="F450" s="2">
        <v>0</v>
      </c>
    </row>
    <row r="451" spans="1:6" x14ac:dyDescent="0.25">
      <c r="A451" s="132" t="s">
        <v>7</v>
      </c>
      <c r="B451" s="133" t="s">
        <v>638</v>
      </c>
      <c r="C451" t="s">
        <v>639</v>
      </c>
      <c r="D451" s="2">
        <v>10320</v>
      </c>
      <c r="E451" s="2">
        <v>10320</v>
      </c>
      <c r="F451" s="2">
        <v>12000</v>
      </c>
    </row>
    <row r="452" spans="1:6" x14ac:dyDescent="0.25">
      <c r="A452" s="132" t="s">
        <v>7</v>
      </c>
      <c r="B452" s="133" t="s">
        <v>640</v>
      </c>
      <c r="C452" t="s">
        <v>641</v>
      </c>
      <c r="D452" s="2">
        <v>0</v>
      </c>
      <c r="E452" s="2">
        <v>12886.16</v>
      </c>
      <c r="F452" s="2">
        <v>25000</v>
      </c>
    </row>
    <row r="454" spans="1:6" x14ac:dyDescent="0.25">
      <c r="A454" s="132" t="s">
        <v>187</v>
      </c>
    </row>
    <row r="455" spans="1:6" x14ac:dyDescent="0.25">
      <c r="A455" s="132" t="s">
        <v>7</v>
      </c>
      <c r="B455" s="133" t="s">
        <v>642</v>
      </c>
      <c r="C455" t="s">
        <v>643</v>
      </c>
      <c r="D455" s="2">
        <v>2559.1799999999998</v>
      </c>
      <c r="E455" s="2">
        <v>66682.53</v>
      </c>
      <c r="F455" s="2">
        <v>1000</v>
      </c>
    </row>
    <row r="456" spans="1:6" x14ac:dyDescent="0.25">
      <c r="A456" s="132" t="s">
        <v>7</v>
      </c>
      <c r="B456" s="133" t="s">
        <v>644</v>
      </c>
      <c r="C456" t="s">
        <v>645</v>
      </c>
      <c r="D456" s="2">
        <v>0</v>
      </c>
      <c r="E456" s="2">
        <v>13230.1</v>
      </c>
      <c r="F456" s="2">
        <v>0</v>
      </c>
    </row>
    <row r="457" spans="1:6" x14ac:dyDescent="0.25">
      <c r="A457" s="132" t="s">
        <v>7</v>
      </c>
      <c r="B457" s="133" t="s">
        <v>646</v>
      </c>
      <c r="C457" t="s">
        <v>188</v>
      </c>
      <c r="D457" s="2">
        <v>0</v>
      </c>
      <c r="E457" s="2">
        <v>169193.83</v>
      </c>
      <c r="F457" s="2">
        <v>197358.97</v>
      </c>
    </row>
    <row r="459" spans="1:6" x14ac:dyDescent="0.25">
      <c r="A459" s="132" t="s">
        <v>7</v>
      </c>
      <c r="B459" s="133" t="s">
        <v>649</v>
      </c>
      <c r="C459" t="s">
        <v>650</v>
      </c>
      <c r="D459" s="2">
        <v>100</v>
      </c>
      <c r="E459" s="2">
        <v>1100</v>
      </c>
      <c r="F459" s="2">
        <v>1200</v>
      </c>
    </row>
    <row r="460" spans="1:6" x14ac:dyDescent="0.25">
      <c r="A460" s="132" t="s">
        <v>7</v>
      </c>
      <c r="B460" s="133" t="s">
        <v>651</v>
      </c>
      <c r="C460" t="s">
        <v>177</v>
      </c>
      <c r="D460" s="2">
        <v>29</v>
      </c>
      <c r="E460" s="2">
        <v>853.44</v>
      </c>
      <c r="F460" s="2">
        <v>2000</v>
      </c>
    </row>
    <row r="461" spans="1:6" x14ac:dyDescent="0.25">
      <c r="A461" s="132" t="s">
        <v>7</v>
      </c>
      <c r="B461" s="133" t="s">
        <v>652</v>
      </c>
      <c r="C461" t="s">
        <v>179</v>
      </c>
      <c r="D461" s="2">
        <v>129.86000000000001</v>
      </c>
      <c r="E461" s="2">
        <v>825.75</v>
      </c>
      <c r="F461" s="2">
        <v>960</v>
      </c>
    </row>
    <row r="462" spans="1:6" x14ac:dyDescent="0.25">
      <c r="A462" s="132" t="s">
        <v>7</v>
      </c>
      <c r="B462" s="133" t="s">
        <v>653</v>
      </c>
      <c r="C462" t="s">
        <v>654</v>
      </c>
      <c r="D462" s="2">
        <v>0</v>
      </c>
      <c r="E462" s="2">
        <v>0</v>
      </c>
      <c r="F462" s="2">
        <v>0</v>
      </c>
    </row>
    <row r="464" spans="1:6" x14ac:dyDescent="0.25">
      <c r="A464" s="132" t="s">
        <v>655</v>
      </c>
    </row>
    <row r="466" spans="1:6" x14ac:dyDescent="0.25">
      <c r="A466" s="132" t="s">
        <v>142</v>
      </c>
    </row>
    <row r="467" spans="1:6" x14ac:dyDescent="0.25">
      <c r="A467" s="132" t="s">
        <v>7</v>
      </c>
      <c r="B467" s="133" t="s">
        <v>656</v>
      </c>
      <c r="C467" t="s">
        <v>264</v>
      </c>
      <c r="D467" s="2">
        <v>0</v>
      </c>
      <c r="E467" s="2">
        <v>0</v>
      </c>
      <c r="F467" s="2">
        <v>0</v>
      </c>
    </row>
    <row r="468" spans="1:6" x14ac:dyDescent="0.25">
      <c r="A468" s="132" t="s">
        <v>7</v>
      </c>
      <c r="B468" s="133" t="s">
        <v>657</v>
      </c>
      <c r="C468" t="s">
        <v>193</v>
      </c>
      <c r="D468" s="2">
        <v>686.65</v>
      </c>
      <c r="E468" s="2">
        <v>29442.61</v>
      </c>
      <c r="F468" s="2">
        <v>25000</v>
      </c>
    </row>
    <row r="469" spans="1:6" x14ac:dyDescent="0.25">
      <c r="A469" s="132" t="s">
        <v>7</v>
      </c>
      <c r="B469" s="133" t="s">
        <v>658</v>
      </c>
      <c r="C469" t="s">
        <v>659</v>
      </c>
      <c r="D469" s="2">
        <v>3305.5</v>
      </c>
      <c r="E469" s="2">
        <v>14022.51</v>
      </c>
      <c r="F469" s="2">
        <v>23360</v>
      </c>
    </row>
    <row r="470" spans="1:6" x14ac:dyDescent="0.25">
      <c r="A470" s="132" t="s">
        <v>7</v>
      </c>
      <c r="B470" s="133" t="s">
        <v>660</v>
      </c>
      <c r="C470" t="s">
        <v>375</v>
      </c>
      <c r="D470" s="2">
        <v>6399.42</v>
      </c>
      <c r="E470" s="2">
        <v>64347.25</v>
      </c>
      <c r="F470" s="2">
        <v>66833</v>
      </c>
    </row>
    <row r="471" spans="1:6" x14ac:dyDescent="0.25">
      <c r="A471" s="132" t="s">
        <v>7</v>
      </c>
      <c r="B471" s="133" t="s">
        <v>661</v>
      </c>
      <c r="C471" t="s">
        <v>662</v>
      </c>
      <c r="D471" s="2">
        <v>0</v>
      </c>
      <c r="E471" s="2">
        <v>1953.08</v>
      </c>
      <c r="F471" s="2">
        <v>0</v>
      </c>
    </row>
    <row r="472" spans="1:6" x14ac:dyDescent="0.25">
      <c r="A472" s="132" t="s">
        <v>7</v>
      </c>
      <c r="B472" s="133" t="s">
        <v>663</v>
      </c>
      <c r="C472" t="s">
        <v>664</v>
      </c>
      <c r="D472" s="2">
        <v>0</v>
      </c>
      <c r="E472" s="2">
        <v>2659.71</v>
      </c>
      <c r="F472" s="2">
        <v>0</v>
      </c>
    </row>
    <row r="473" spans="1:6" x14ac:dyDescent="0.25">
      <c r="A473" s="132" t="s">
        <v>7</v>
      </c>
      <c r="B473" s="133" t="s">
        <v>665</v>
      </c>
      <c r="C473" t="s">
        <v>666</v>
      </c>
      <c r="D473" s="2">
        <v>0</v>
      </c>
      <c r="E473" s="2">
        <v>1205.95</v>
      </c>
      <c r="F473" s="2">
        <v>0</v>
      </c>
    </row>
    <row r="474" spans="1:6" x14ac:dyDescent="0.25">
      <c r="A474" s="132" t="s">
        <v>7</v>
      </c>
      <c r="B474" s="133" t="s">
        <v>667</v>
      </c>
      <c r="C474" t="s">
        <v>668</v>
      </c>
      <c r="D474" s="2">
        <v>0</v>
      </c>
      <c r="E474" s="2">
        <v>0</v>
      </c>
      <c r="F474" s="2">
        <v>0</v>
      </c>
    </row>
    <row r="475" spans="1:6" x14ac:dyDescent="0.25">
      <c r="A475" s="132" t="s">
        <v>7</v>
      </c>
      <c r="B475" s="133" t="s">
        <v>669</v>
      </c>
      <c r="C475" t="s">
        <v>670</v>
      </c>
      <c r="D475" s="2">
        <v>0</v>
      </c>
      <c r="E475" s="2">
        <v>0</v>
      </c>
      <c r="F475" s="2">
        <v>0</v>
      </c>
    </row>
    <row r="476" spans="1:6" x14ac:dyDescent="0.25">
      <c r="A476" s="132" t="s">
        <v>7</v>
      </c>
      <c r="B476" s="133" t="s">
        <v>671</v>
      </c>
      <c r="C476" t="s">
        <v>672</v>
      </c>
      <c r="D476" s="2">
        <v>4116.68</v>
      </c>
      <c r="E476" s="2">
        <v>44903.49</v>
      </c>
      <c r="F476" s="2">
        <v>49400</v>
      </c>
    </row>
    <row r="477" spans="1:6" x14ac:dyDescent="0.25">
      <c r="A477" s="132" t="s">
        <v>7</v>
      </c>
      <c r="B477" s="133" t="s">
        <v>673</v>
      </c>
      <c r="C477" t="s">
        <v>674</v>
      </c>
      <c r="D477" s="2">
        <v>0</v>
      </c>
      <c r="E477" s="2">
        <v>0</v>
      </c>
      <c r="F477" s="2">
        <v>0</v>
      </c>
    </row>
    <row r="478" spans="1:6" x14ac:dyDescent="0.25">
      <c r="A478" s="132" t="s">
        <v>7</v>
      </c>
      <c r="B478" s="133" t="s">
        <v>675</v>
      </c>
      <c r="C478" t="s">
        <v>676</v>
      </c>
      <c r="D478" s="2">
        <v>0</v>
      </c>
      <c r="E478" s="2">
        <v>379.99</v>
      </c>
      <c r="F478" s="2">
        <v>0</v>
      </c>
    </row>
    <row r="479" spans="1:6" x14ac:dyDescent="0.25">
      <c r="A479" s="132" t="s">
        <v>7</v>
      </c>
      <c r="B479" s="133" t="s">
        <v>678</v>
      </c>
      <c r="C479" t="s">
        <v>679</v>
      </c>
      <c r="D479" s="2">
        <v>21716.14</v>
      </c>
      <c r="E479" s="2">
        <v>298894.48</v>
      </c>
      <c r="F479" s="2">
        <v>331904.01</v>
      </c>
    </row>
    <row r="480" spans="1:6" x14ac:dyDescent="0.25">
      <c r="A480" s="132" t="s">
        <v>7</v>
      </c>
      <c r="B480" s="133" t="s">
        <v>680</v>
      </c>
      <c r="C480" t="s">
        <v>681</v>
      </c>
      <c r="D480" s="2">
        <v>0</v>
      </c>
      <c r="E480" s="2">
        <v>18225.86</v>
      </c>
      <c r="F480" s="2">
        <v>0</v>
      </c>
    </row>
    <row r="481" spans="1:6" x14ac:dyDescent="0.25">
      <c r="A481" s="132" t="s">
        <v>7</v>
      </c>
      <c r="B481" s="133" t="s">
        <v>682</v>
      </c>
      <c r="C481" t="s">
        <v>683</v>
      </c>
      <c r="D481" s="2">
        <v>0</v>
      </c>
      <c r="E481" s="2">
        <v>16412.64</v>
      </c>
      <c r="F481" s="2">
        <v>0</v>
      </c>
    </row>
    <row r="482" spans="1:6" x14ac:dyDescent="0.25">
      <c r="A482" s="132" t="s">
        <v>7</v>
      </c>
      <c r="B482" s="133" t="s">
        <v>684</v>
      </c>
      <c r="C482" t="s">
        <v>685</v>
      </c>
      <c r="D482" s="2">
        <v>0</v>
      </c>
      <c r="E482" s="2">
        <v>4179.1899999999996</v>
      </c>
      <c r="F482" s="2">
        <v>0</v>
      </c>
    </row>
    <row r="483" spans="1:6" x14ac:dyDescent="0.25">
      <c r="A483" s="132" t="s">
        <v>7</v>
      </c>
      <c r="B483" s="133" t="s">
        <v>686</v>
      </c>
      <c r="C483" t="s">
        <v>687</v>
      </c>
      <c r="D483" s="2">
        <v>0</v>
      </c>
      <c r="E483" s="2">
        <v>0</v>
      </c>
      <c r="F483" s="2">
        <v>0</v>
      </c>
    </row>
    <row r="484" spans="1:6" x14ac:dyDescent="0.25">
      <c r="A484" s="132" t="s">
        <v>7</v>
      </c>
      <c r="B484" s="133" t="s">
        <v>688</v>
      </c>
      <c r="C484" t="s">
        <v>689</v>
      </c>
      <c r="D484" s="2">
        <v>0</v>
      </c>
      <c r="E484" s="2">
        <v>0</v>
      </c>
      <c r="F484" s="2">
        <v>0</v>
      </c>
    </row>
    <row r="485" spans="1:6" x14ac:dyDescent="0.25">
      <c r="A485" s="132" t="s">
        <v>7</v>
      </c>
      <c r="B485" s="133" t="s">
        <v>690</v>
      </c>
      <c r="C485" t="s">
        <v>691</v>
      </c>
      <c r="D485" s="2">
        <v>0</v>
      </c>
      <c r="E485" s="2">
        <v>0</v>
      </c>
      <c r="F485" s="2">
        <v>0</v>
      </c>
    </row>
    <row r="486" spans="1:6" x14ac:dyDescent="0.25">
      <c r="A486" s="132" t="s">
        <v>7</v>
      </c>
      <c r="B486" s="133" t="s">
        <v>692</v>
      </c>
      <c r="C486" t="s">
        <v>384</v>
      </c>
      <c r="D486" s="2">
        <v>0</v>
      </c>
      <c r="E486" s="2">
        <v>0</v>
      </c>
      <c r="F486" s="2">
        <v>0</v>
      </c>
    </row>
    <row r="487" spans="1:6" x14ac:dyDescent="0.25">
      <c r="A487" s="132" t="s">
        <v>7</v>
      </c>
      <c r="B487" s="133" t="s">
        <v>693</v>
      </c>
      <c r="C487" t="s">
        <v>195</v>
      </c>
      <c r="D487" s="2">
        <v>5777.94</v>
      </c>
      <c r="E487" s="2">
        <v>63198.879999999997</v>
      </c>
      <c r="F487" s="2">
        <v>33114.54</v>
      </c>
    </row>
    <row r="488" spans="1:6" x14ac:dyDescent="0.25">
      <c r="A488" s="132" t="s">
        <v>7</v>
      </c>
      <c r="B488" s="133" t="s">
        <v>694</v>
      </c>
      <c r="C488" t="s">
        <v>224</v>
      </c>
      <c r="D488" s="2">
        <v>0</v>
      </c>
      <c r="E488" s="2">
        <v>180</v>
      </c>
      <c r="F488" s="2">
        <v>0</v>
      </c>
    </row>
    <row r="489" spans="1:6" x14ac:dyDescent="0.25">
      <c r="A489" s="132" t="s">
        <v>7</v>
      </c>
      <c r="B489" s="133" t="s">
        <v>695</v>
      </c>
      <c r="C489" t="s">
        <v>226</v>
      </c>
      <c r="D489" s="2">
        <v>0</v>
      </c>
      <c r="E489" s="2">
        <v>145.41</v>
      </c>
      <c r="F489" s="2">
        <v>0</v>
      </c>
    </row>
    <row r="490" spans="1:6" x14ac:dyDescent="0.25">
      <c r="A490" s="132" t="s">
        <v>7</v>
      </c>
      <c r="B490" s="133" t="s">
        <v>696</v>
      </c>
      <c r="C490" t="s">
        <v>227</v>
      </c>
      <c r="D490" s="2">
        <v>0</v>
      </c>
      <c r="E490" s="2">
        <v>72.7</v>
      </c>
      <c r="F490" s="2">
        <v>0</v>
      </c>
    </row>
    <row r="492" spans="1:6" ht="30" x14ac:dyDescent="0.25">
      <c r="A492" s="132" t="s">
        <v>147</v>
      </c>
    </row>
    <row r="493" spans="1:6" x14ac:dyDescent="0.25">
      <c r="A493" s="132" t="s">
        <v>7</v>
      </c>
      <c r="B493" s="133" t="s">
        <v>698</v>
      </c>
      <c r="C493" t="s">
        <v>148</v>
      </c>
      <c r="D493" s="2">
        <v>0</v>
      </c>
      <c r="E493" s="2">
        <v>4366.5</v>
      </c>
      <c r="F493" s="2">
        <v>40000</v>
      </c>
    </row>
    <row r="494" spans="1:6" x14ac:dyDescent="0.25">
      <c r="A494" s="132" t="s">
        <v>7</v>
      </c>
      <c r="B494" s="133" t="s">
        <v>699</v>
      </c>
      <c r="C494" t="s">
        <v>196</v>
      </c>
      <c r="D494" s="2">
        <v>0</v>
      </c>
      <c r="E494" s="2">
        <v>27832.18</v>
      </c>
      <c r="F494" s="2">
        <v>11000</v>
      </c>
    </row>
    <row r="495" spans="1:6" x14ac:dyDescent="0.25">
      <c r="A495" s="132" t="s">
        <v>7</v>
      </c>
      <c r="B495" s="133" t="s">
        <v>700</v>
      </c>
      <c r="C495" t="s">
        <v>150</v>
      </c>
      <c r="D495" s="2">
        <v>552.91</v>
      </c>
      <c r="E495" s="2">
        <v>14103.03</v>
      </c>
      <c r="F495" s="2">
        <v>14500</v>
      </c>
    </row>
    <row r="496" spans="1:6" x14ac:dyDescent="0.25">
      <c r="A496" s="132" t="s">
        <v>7</v>
      </c>
      <c r="B496" s="133" t="s">
        <v>701</v>
      </c>
      <c r="C496" t="s">
        <v>702</v>
      </c>
      <c r="D496" s="2">
        <v>0</v>
      </c>
      <c r="E496" s="2">
        <v>21552.240000000002</v>
      </c>
      <c r="F496" s="2">
        <v>15000</v>
      </c>
    </row>
    <row r="497" spans="1:6" x14ac:dyDescent="0.25">
      <c r="A497" s="132" t="s">
        <v>7</v>
      </c>
      <c r="B497" s="133" t="s">
        <v>703</v>
      </c>
      <c r="C497" t="s">
        <v>704</v>
      </c>
      <c r="D497" s="2">
        <v>0</v>
      </c>
      <c r="E497" s="2">
        <v>0</v>
      </c>
      <c r="F497" s="2">
        <v>0</v>
      </c>
    </row>
    <row r="498" spans="1:6" x14ac:dyDescent="0.25">
      <c r="A498" s="132" t="s">
        <v>7</v>
      </c>
      <c r="B498" s="133" t="s">
        <v>705</v>
      </c>
      <c r="C498" t="s">
        <v>647</v>
      </c>
      <c r="D498" s="2">
        <v>0</v>
      </c>
      <c r="E498" s="2">
        <v>0</v>
      </c>
      <c r="F498" s="2">
        <v>0</v>
      </c>
    </row>
    <row r="499" spans="1:6" x14ac:dyDescent="0.25">
      <c r="A499" s="132" t="s">
        <v>7</v>
      </c>
      <c r="B499" s="133" t="s">
        <v>706</v>
      </c>
      <c r="C499" t="s">
        <v>152</v>
      </c>
      <c r="D499" s="2">
        <v>18364.7</v>
      </c>
      <c r="E499" s="2">
        <v>47750.49</v>
      </c>
      <c r="F499" s="2">
        <v>38166.81</v>
      </c>
    </row>
    <row r="500" spans="1:6" x14ac:dyDescent="0.25">
      <c r="A500" s="132" t="s">
        <v>7</v>
      </c>
      <c r="B500" s="133" t="s">
        <v>707</v>
      </c>
      <c r="C500" t="s">
        <v>248</v>
      </c>
      <c r="D500" s="2">
        <v>0</v>
      </c>
      <c r="E500" s="2">
        <v>0</v>
      </c>
      <c r="F500" s="2">
        <v>4536.24</v>
      </c>
    </row>
    <row r="501" spans="1:6" x14ac:dyDescent="0.25">
      <c r="A501" s="132" t="s">
        <v>7</v>
      </c>
      <c r="B501" s="133" t="s">
        <v>708</v>
      </c>
      <c r="C501" t="s">
        <v>709</v>
      </c>
      <c r="D501" s="2">
        <v>0</v>
      </c>
      <c r="E501" s="2">
        <v>0</v>
      </c>
      <c r="F501" s="2">
        <v>500</v>
      </c>
    </row>
    <row r="502" spans="1:6" x14ac:dyDescent="0.25">
      <c r="A502" s="132" t="s">
        <v>7</v>
      </c>
      <c r="B502" s="133" t="s">
        <v>710</v>
      </c>
      <c r="C502" t="s">
        <v>711</v>
      </c>
      <c r="D502" s="2">
        <v>0</v>
      </c>
      <c r="E502" s="2">
        <v>0</v>
      </c>
      <c r="F502" s="2">
        <v>100</v>
      </c>
    </row>
    <row r="503" spans="1:6" x14ac:dyDescent="0.25">
      <c r="A503" s="132" t="s">
        <v>7</v>
      </c>
      <c r="B503" s="133" t="s">
        <v>712</v>
      </c>
      <c r="C503" t="s">
        <v>713</v>
      </c>
      <c r="D503" s="2">
        <v>4474.42</v>
      </c>
      <c r="E503" s="2">
        <v>46116.800000000003</v>
      </c>
      <c r="F503" s="2">
        <v>68000</v>
      </c>
    </row>
    <row r="504" spans="1:6" x14ac:dyDescent="0.25">
      <c r="A504" s="132" t="s">
        <v>7</v>
      </c>
      <c r="B504" s="133" t="s">
        <v>714</v>
      </c>
      <c r="C504" t="s">
        <v>715</v>
      </c>
      <c r="D504" s="2">
        <v>0</v>
      </c>
      <c r="E504" s="2">
        <v>1300.8499999999999</v>
      </c>
      <c r="F504" s="2">
        <v>8000</v>
      </c>
    </row>
    <row r="505" spans="1:6" x14ac:dyDescent="0.25">
      <c r="A505" s="132" t="s">
        <v>7</v>
      </c>
      <c r="B505" s="133" t="s">
        <v>716</v>
      </c>
      <c r="C505" t="s">
        <v>717</v>
      </c>
      <c r="D505" s="2">
        <v>1187.2</v>
      </c>
      <c r="E505" s="2">
        <v>8444.93</v>
      </c>
      <c r="F505" s="2">
        <v>50000</v>
      </c>
    </row>
    <row r="506" spans="1:6" x14ac:dyDescent="0.25">
      <c r="A506" s="132" t="s">
        <v>7</v>
      </c>
      <c r="B506" s="133" t="s">
        <v>718</v>
      </c>
      <c r="C506" t="s">
        <v>719</v>
      </c>
      <c r="D506" s="2">
        <v>0</v>
      </c>
      <c r="E506" s="2">
        <v>0</v>
      </c>
      <c r="F506" s="2">
        <v>0</v>
      </c>
    </row>
    <row r="507" spans="1:6" x14ac:dyDescent="0.25">
      <c r="A507" s="132" t="s">
        <v>7</v>
      </c>
      <c r="B507" s="133" t="s">
        <v>720</v>
      </c>
      <c r="C507" t="s">
        <v>721</v>
      </c>
      <c r="D507" s="2">
        <v>0</v>
      </c>
      <c r="E507" s="2">
        <v>0</v>
      </c>
      <c r="F507" s="2">
        <v>0</v>
      </c>
    </row>
    <row r="508" spans="1:6" x14ac:dyDescent="0.25">
      <c r="A508" s="132" t="s">
        <v>7</v>
      </c>
      <c r="B508" s="133" t="s">
        <v>722</v>
      </c>
      <c r="C508" t="s">
        <v>723</v>
      </c>
      <c r="D508" s="2">
        <v>192</v>
      </c>
      <c r="E508" s="2">
        <v>353.38</v>
      </c>
      <c r="F508" s="2">
        <v>20000</v>
      </c>
    </row>
    <row r="509" spans="1:6" x14ac:dyDescent="0.25">
      <c r="A509" s="132" t="s">
        <v>7</v>
      </c>
      <c r="B509" s="133" t="s">
        <v>724</v>
      </c>
      <c r="C509" t="s">
        <v>725</v>
      </c>
      <c r="D509" s="2">
        <v>0</v>
      </c>
      <c r="E509" s="2">
        <v>40670.19</v>
      </c>
      <c r="F509" s="2">
        <v>20000</v>
      </c>
    </row>
    <row r="510" spans="1:6" x14ac:dyDescent="0.25">
      <c r="A510" s="132" t="s">
        <v>7</v>
      </c>
      <c r="B510" s="133" t="s">
        <v>726</v>
      </c>
      <c r="C510" t="s">
        <v>727</v>
      </c>
      <c r="D510" s="2">
        <v>0</v>
      </c>
      <c r="E510" s="2">
        <v>11682.65</v>
      </c>
      <c r="F510" s="2">
        <v>2000</v>
      </c>
    </row>
    <row r="511" spans="1:6" x14ac:dyDescent="0.25">
      <c r="A511" s="132" t="s">
        <v>7</v>
      </c>
      <c r="B511" s="133" t="s">
        <v>728</v>
      </c>
      <c r="C511" t="s">
        <v>729</v>
      </c>
      <c r="D511" s="2">
        <v>0</v>
      </c>
      <c r="E511" s="2">
        <v>4884.41</v>
      </c>
      <c r="F511" s="2">
        <v>10000</v>
      </c>
    </row>
    <row r="512" spans="1:6" x14ac:dyDescent="0.25">
      <c r="A512" s="132" t="s">
        <v>7</v>
      </c>
      <c r="B512" s="133" t="s">
        <v>730</v>
      </c>
      <c r="C512" t="s">
        <v>731</v>
      </c>
      <c r="D512" s="2">
        <v>365</v>
      </c>
      <c r="E512" s="2">
        <v>7948.31</v>
      </c>
      <c r="F512" s="2">
        <v>47000</v>
      </c>
    </row>
    <row r="513" spans="1:6" x14ac:dyDescent="0.25">
      <c r="A513" s="132" t="s">
        <v>7</v>
      </c>
      <c r="B513" s="133" t="s">
        <v>732</v>
      </c>
      <c r="C513" t="s">
        <v>733</v>
      </c>
      <c r="D513" s="2">
        <v>0</v>
      </c>
      <c r="E513" s="2">
        <v>0</v>
      </c>
      <c r="F513" s="2">
        <v>0</v>
      </c>
    </row>
    <row r="514" spans="1:6" x14ac:dyDescent="0.25">
      <c r="A514" s="132" t="s">
        <v>7</v>
      </c>
      <c r="B514" s="133" t="s">
        <v>734</v>
      </c>
      <c r="C514" t="s">
        <v>735</v>
      </c>
      <c r="D514" s="2">
        <v>1925</v>
      </c>
      <c r="E514" s="2">
        <v>21175</v>
      </c>
      <c r="F514" s="2">
        <v>0</v>
      </c>
    </row>
    <row r="515" spans="1:6" x14ac:dyDescent="0.25">
      <c r="A515" s="132" t="s">
        <v>7</v>
      </c>
      <c r="B515" s="133" t="s">
        <v>736</v>
      </c>
      <c r="C515" t="s">
        <v>155</v>
      </c>
      <c r="D515" s="2">
        <v>0</v>
      </c>
      <c r="E515" s="2">
        <v>0</v>
      </c>
      <c r="F515" s="2">
        <v>0</v>
      </c>
    </row>
    <row r="516" spans="1:6" x14ac:dyDescent="0.25">
      <c r="A516" s="132" t="s">
        <v>7</v>
      </c>
      <c r="B516" s="133" t="s">
        <v>737</v>
      </c>
      <c r="C516" t="s">
        <v>211</v>
      </c>
      <c r="D516" s="2">
        <v>15</v>
      </c>
      <c r="E516" s="2">
        <v>1164.6400000000001</v>
      </c>
      <c r="F516" s="2">
        <v>3000</v>
      </c>
    </row>
    <row r="517" spans="1:6" x14ac:dyDescent="0.25">
      <c r="A517" s="132" t="s">
        <v>7</v>
      </c>
      <c r="B517" s="133" t="s">
        <v>738</v>
      </c>
      <c r="C517" t="s">
        <v>739</v>
      </c>
      <c r="D517" s="2">
        <v>0</v>
      </c>
      <c r="E517" s="2">
        <v>0</v>
      </c>
      <c r="F517" s="2">
        <v>0</v>
      </c>
    </row>
    <row r="518" spans="1:6" x14ac:dyDescent="0.25">
      <c r="A518" s="132" t="s">
        <v>7</v>
      </c>
      <c r="B518" s="133" t="s">
        <v>740</v>
      </c>
      <c r="C518" t="s">
        <v>741</v>
      </c>
      <c r="D518" s="2">
        <v>662.19</v>
      </c>
      <c r="E518" s="2">
        <v>13626.96</v>
      </c>
      <c r="F518" s="2">
        <v>13500</v>
      </c>
    </row>
    <row r="519" spans="1:6" x14ac:dyDescent="0.25">
      <c r="A519" s="132" t="s">
        <v>7</v>
      </c>
      <c r="B519" s="133" t="s">
        <v>742</v>
      </c>
      <c r="C519" t="s">
        <v>594</v>
      </c>
      <c r="D519" s="2">
        <v>0</v>
      </c>
      <c r="E519" s="2">
        <v>275</v>
      </c>
      <c r="F519" s="2">
        <v>500</v>
      </c>
    </row>
    <row r="520" spans="1:6" x14ac:dyDescent="0.25">
      <c r="A520" s="132" t="s">
        <v>7</v>
      </c>
      <c r="B520" s="133" t="s">
        <v>743</v>
      </c>
      <c r="C520" t="s">
        <v>163</v>
      </c>
      <c r="D520" s="2">
        <v>20</v>
      </c>
      <c r="E520" s="2">
        <v>20</v>
      </c>
      <c r="F520" s="2">
        <v>0</v>
      </c>
    </row>
    <row r="521" spans="1:6" x14ac:dyDescent="0.25">
      <c r="A521" s="132" t="s">
        <v>7</v>
      </c>
      <c r="B521" s="133" t="s">
        <v>744</v>
      </c>
      <c r="C521" t="s">
        <v>745</v>
      </c>
      <c r="D521" s="2">
        <v>0</v>
      </c>
      <c r="E521" s="2">
        <v>0</v>
      </c>
      <c r="F521" s="2">
        <v>0</v>
      </c>
    </row>
    <row r="522" spans="1:6" x14ac:dyDescent="0.25">
      <c r="A522" s="132" t="s">
        <v>7</v>
      </c>
      <c r="B522" s="133" t="s">
        <v>746</v>
      </c>
      <c r="C522" t="s">
        <v>165</v>
      </c>
      <c r="D522" s="2">
        <v>9720.06</v>
      </c>
      <c r="E522" s="2">
        <v>133596.04999999999</v>
      </c>
      <c r="F522" s="2">
        <v>125000</v>
      </c>
    </row>
    <row r="523" spans="1:6" x14ac:dyDescent="0.25">
      <c r="A523" s="132" t="s">
        <v>7</v>
      </c>
      <c r="B523" s="133" t="s">
        <v>747</v>
      </c>
      <c r="C523" t="s">
        <v>166</v>
      </c>
      <c r="D523" s="2">
        <v>0</v>
      </c>
      <c r="E523" s="2">
        <v>0</v>
      </c>
      <c r="F523" s="2">
        <v>0</v>
      </c>
    </row>
    <row r="524" spans="1:6" x14ac:dyDescent="0.25">
      <c r="A524" s="132" t="s">
        <v>7</v>
      </c>
      <c r="B524" s="133" t="s">
        <v>748</v>
      </c>
      <c r="C524" t="s">
        <v>168</v>
      </c>
      <c r="D524" s="2">
        <v>-87.47</v>
      </c>
      <c r="E524" s="2">
        <v>6402.91</v>
      </c>
      <c r="F524" s="2">
        <v>8400</v>
      </c>
    </row>
    <row r="525" spans="1:6" x14ac:dyDescent="0.25">
      <c r="A525" s="132" t="s">
        <v>7</v>
      </c>
      <c r="B525" s="133" t="s">
        <v>749</v>
      </c>
      <c r="C525" t="s">
        <v>170</v>
      </c>
      <c r="D525" s="2">
        <v>-53.74</v>
      </c>
      <c r="E525" s="2">
        <v>1149.3800000000001</v>
      </c>
      <c r="F525" s="2">
        <v>1500</v>
      </c>
    </row>
    <row r="526" spans="1:6" x14ac:dyDescent="0.25">
      <c r="A526" s="132" t="s">
        <v>7</v>
      </c>
      <c r="B526" s="133" t="s">
        <v>750</v>
      </c>
      <c r="C526" t="s">
        <v>172</v>
      </c>
      <c r="D526" s="2">
        <v>0</v>
      </c>
      <c r="E526" s="2">
        <v>0</v>
      </c>
      <c r="F526" s="2">
        <v>1000</v>
      </c>
    </row>
    <row r="527" spans="1:6" x14ac:dyDescent="0.25">
      <c r="A527" s="132" t="s">
        <v>7</v>
      </c>
      <c r="B527" s="133" t="s">
        <v>751</v>
      </c>
      <c r="C527" t="s">
        <v>173</v>
      </c>
      <c r="D527" s="2">
        <v>534</v>
      </c>
      <c r="E527" s="2">
        <v>3534.06</v>
      </c>
      <c r="F527" s="2">
        <v>750</v>
      </c>
    </row>
    <row r="528" spans="1:6" x14ac:dyDescent="0.25">
      <c r="A528" s="132" t="s">
        <v>7</v>
      </c>
      <c r="B528" s="133" t="s">
        <v>752</v>
      </c>
      <c r="C528" t="s">
        <v>174</v>
      </c>
      <c r="D528" s="2">
        <v>0</v>
      </c>
      <c r="E528" s="2">
        <v>0</v>
      </c>
      <c r="F528" s="2">
        <v>0</v>
      </c>
    </row>
    <row r="529" spans="1:6" x14ac:dyDescent="0.25">
      <c r="A529" s="132" t="s">
        <v>7</v>
      </c>
      <c r="B529" s="133" t="s">
        <v>753</v>
      </c>
      <c r="C529" t="s">
        <v>176</v>
      </c>
      <c r="D529" s="2">
        <v>28.05</v>
      </c>
      <c r="E529" s="2">
        <v>420.75</v>
      </c>
      <c r="F529" s="2">
        <v>294.95999999999998</v>
      </c>
    </row>
    <row r="530" spans="1:6" x14ac:dyDescent="0.25">
      <c r="A530" s="132" t="s">
        <v>7</v>
      </c>
      <c r="B530" s="133" t="s">
        <v>754</v>
      </c>
      <c r="C530" t="s">
        <v>755</v>
      </c>
      <c r="D530" s="2">
        <v>0</v>
      </c>
      <c r="E530" s="2">
        <v>180</v>
      </c>
      <c r="F530" s="2">
        <v>0</v>
      </c>
    </row>
    <row r="531" spans="1:6" x14ac:dyDescent="0.25">
      <c r="A531" s="132" t="s">
        <v>7</v>
      </c>
      <c r="B531" s="133" t="s">
        <v>756</v>
      </c>
      <c r="C531" t="s">
        <v>757</v>
      </c>
      <c r="D531" s="2">
        <v>0</v>
      </c>
      <c r="E531" s="2">
        <v>225</v>
      </c>
      <c r="F531" s="2">
        <v>5000</v>
      </c>
    </row>
    <row r="532" spans="1:6" x14ac:dyDescent="0.25">
      <c r="A532" s="132" t="s">
        <v>7</v>
      </c>
      <c r="B532" s="133" t="s">
        <v>760</v>
      </c>
      <c r="C532" t="s">
        <v>761</v>
      </c>
      <c r="D532" s="2">
        <v>0</v>
      </c>
      <c r="E532" s="2">
        <v>0</v>
      </c>
      <c r="F532" s="2">
        <v>0</v>
      </c>
    </row>
    <row r="534" spans="1:6" x14ac:dyDescent="0.25">
      <c r="A534" s="132" t="s">
        <v>178</v>
      </c>
    </row>
    <row r="535" spans="1:6" x14ac:dyDescent="0.25">
      <c r="A535" s="132" t="s">
        <v>7</v>
      </c>
      <c r="B535" s="133" t="s">
        <v>762</v>
      </c>
      <c r="C535" t="s">
        <v>179</v>
      </c>
      <c r="D535" s="2">
        <v>3055.57</v>
      </c>
      <c r="E535" s="2">
        <v>18865.849999999999</v>
      </c>
      <c r="F535" s="2">
        <v>22500</v>
      </c>
    </row>
    <row r="536" spans="1:6" x14ac:dyDescent="0.25">
      <c r="A536" s="132" t="s">
        <v>7</v>
      </c>
      <c r="B536" s="133" t="s">
        <v>763</v>
      </c>
      <c r="C536" t="s">
        <v>313</v>
      </c>
      <c r="D536" s="2">
        <v>371.06</v>
      </c>
      <c r="E536" s="2">
        <v>9808.92</v>
      </c>
      <c r="F536" s="2">
        <v>2500</v>
      </c>
    </row>
    <row r="537" spans="1:6" x14ac:dyDescent="0.25">
      <c r="A537" s="132" t="s">
        <v>7</v>
      </c>
      <c r="B537" s="133" t="s">
        <v>764</v>
      </c>
      <c r="C537" t="s">
        <v>453</v>
      </c>
      <c r="D537" s="2">
        <v>131</v>
      </c>
      <c r="E537" s="2">
        <v>1755.94</v>
      </c>
      <c r="F537" s="2">
        <v>1500</v>
      </c>
    </row>
    <row r="538" spans="1:6" x14ac:dyDescent="0.25">
      <c r="A538" s="132" t="s">
        <v>7</v>
      </c>
      <c r="B538" s="133" t="s">
        <v>765</v>
      </c>
      <c r="C538" t="s">
        <v>620</v>
      </c>
      <c r="D538" s="2">
        <v>2937.54</v>
      </c>
      <c r="E538" s="2">
        <v>20273.759999999998</v>
      </c>
      <c r="F538" s="2">
        <v>10000</v>
      </c>
    </row>
    <row r="539" spans="1:6" x14ac:dyDescent="0.25">
      <c r="A539" s="132" t="s">
        <v>7</v>
      </c>
      <c r="B539" s="133" t="s">
        <v>766</v>
      </c>
      <c r="C539" t="s">
        <v>767</v>
      </c>
      <c r="D539" s="2">
        <v>21767.46</v>
      </c>
      <c r="E539" s="2">
        <v>78960.52</v>
      </c>
      <c r="F539" s="2">
        <v>40000</v>
      </c>
    </row>
    <row r="540" spans="1:6" x14ac:dyDescent="0.25">
      <c r="A540" s="132" t="s">
        <v>7</v>
      </c>
      <c r="B540" s="133" t="s">
        <v>768</v>
      </c>
      <c r="C540" t="s">
        <v>769</v>
      </c>
      <c r="D540" s="2">
        <v>0</v>
      </c>
      <c r="E540" s="2">
        <v>2700</v>
      </c>
      <c r="F540" s="2">
        <v>5000</v>
      </c>
    </row>
    <row r="541" spans="1:6" x14ac:dyDescent="0.25">
      <c r="A541" s="132" t="s">
        <v>7</v>
      </c>
      <c r="B541" s="133" t="s">
        <v>770</v>
      </c>
      <c r="C541" t="s">
        <v>771</v>
      </c>
      <c r="D541" s="2">
        <v>0</v>
      </c>
      <c r="E541" s="2">
        <v>5600</v>
      </c>
      <c r="F541" s="2">
        <v>0</v>
      </c>
    </row>
    <row r="542" spans="1:6" x14ac:dyDescent="0.25">
      <c r="A542" s="132" t="s">
        <v>7</v>
      </c>
      <c r="B542" s="133" t="s">
        <v>772</v>
      </c>
      <c r="C542" t="s">
        <v>773</v>
      </c>
      <c r="D542" s="2">
        <v>1624.96</v>
      </c>
      <c r="E542" s="2">
        <v>12670.66</v>
      </c>
      <c r="F542" s="2">
        <v>7500</v>
      </c>
    </row>
    <row r="543" spans="1:6" x14ac:dyDescent="0.25">
      <c r="A543" s="132" t="s">
        <v>7</v>
      </c>
      <c r="B543" s="133" t="s">
        <v>774</v>
      </c>
      <c r="C543" t="s">
        <v>775</v>
      </c>
      <c r="D543" s="2">
        <v>0</v>
      </c>
      <c r="E543" s="2">
        <v>171.78</v>
      </c>
      <c r="F543" s="2">
        <v>0</v>
      </c>
    </row>
    <row r="544" spans="1:6" x14ac:dyDescent="0.25">
      <c r="A544" s="132" t="s">
        <v>7</v>
      </c>
      <c r="B544" s="133" t="s">
        <v>776</v>
      </c>
      <c r="C544" t="s">
        <v>777</v>
      </c>
      <c r="D544" s="2">
        <v>0</v>
      </c>
      <c r="E544" s="2">
        <v>0</v>
      </c>
      <c r="F544" s="2">
        <v>0</v>
      </c>
    </row>
    <row r="545" spans="1:6" x14ac:dyDescent="0.25">
      <c r="A545" s="132" t="s">
        <v>7</v>
      </c>
      <c r="B545" s="133" t="s">
        <v>778</v>
      </c>
      <c r="C545" t="s">
        <v>779</v>
      </c>
      <c r="D545" s="2">
        <v>0</v>
      </c>
      <c r="E545" s="2">
        <v>0</v>
      </c>
      <c r="F545" s="2">
        <v>0</v>
      </c>
    </row>
    <row r="546" spans="1:6" x14ac:dyDescent="0.25">
      <c r="A546" s="132" t="s">
        <v>7</v>
      </c>
      <c r="B546" s="133" t="s">
        <v>780</v>
      </c>
      <c r="C546" t="s">
        <v>781</v>
      </c>
      <c r="D546" s="2">
        <v>0</v>
      </c>
      <c r="E546" s="2">
        <v>1777.65</v>
      </c>
      <c r="F546" s="2">
        <v>1500</v>
      </c>
    </row>
    <row r="547" spans="1:6" x14ac:dyDescent="0.25">
      <c r="A547" s="132" t="s">
        <v>7</v>
      </c>
      <c r="B547" s="133" t="s">
        <v>782</v>
      </c>
      <c r="C547" t="s">
        <v>783</v>
      </c>
      <c r="D547" s="2">
        <v>0</v>
      </c>
      <c r="E547" s="2">
        <v>0</v>
      </c>
      <c r="F547" s="2">
        <v>0</v>
      </c>
    </row>
    <row r="548" spans="1:6" x14ac:dyDescent="0.25">
      <c r="A548" s="132" t="s">
        <v>7</v>
      </c>
      <c r="B548" s="133" t="s">
        <v>784</v>
      </c>
      <c r="C548" t="s">
        <v>785</v>
      </c>
      <c r="D548" s="2">
        <v>2402.09</v>
      </c>
      <c r="E548" s="2">
        <v>17381.77</v>
      </c>
      <c r="F548" s="2">
        <v>0</v>
      </c>
    </row>
    <row r="549" spans="1:6" x14ac:dyDescent="0.25">
      <c r="A549" s="132" t="s">
        <v>7</v>
      </c>
      <c r="B549" s="133" t="s">
        <v>786</v>
      </c>
      <c r="C549" t="s">
        <v>787</v>
      </c>
      <c r="D549" s="2">
        <v>0</v>
      </c>
      <c r="E549" s="2">
        <v>0</v>
      </c>
      <c r="F549" s="2">
        <v>0</v>
      </c>
    </row>
    <row r="550" spans="1:6" x14ac:dyDescent="0.25">
      <c r="A550" s="132" t="s">
        <v>7</v>
      </c>
      <c r="B550" s="133" t="s">
        <v>788</v>
      </c>
      <c r="C550" t="s">
        <v>789</v>
      </c>
      <c r="D550" s="2">
        <v>0</v>
      </c>
      <c r="E550" s="2">
        <v>5000</v>
      </c>
      <c r="F550" s="2">
        <v>0</v>
      </c>
    </row>
    <row r="551" spans="1:6" x14ac:dyDescent="0.25">
      <c r="A551" s="132" t="s">
        <v>7</v>
      </c>
      <c r="B551" s="133" t="s">
        <v>790</v>
      </c>
      <c r="C551" t="s">
        <v>791</v>
      </c>
      <c r="D551" s="2">
        <v>0</v>
      </c>
      <c r="E551" s="2">
        <v>0</v>
      </c>
      <c r="F551" s="2">
        <v>0</v>
      </c>
    </row>
    <row r="552" spans="1:6" x14ac:dyDescent="0.25">
      <c r="A552" s="132" t="s">
        <v>7</v>
      </c>
      <c r="B552" s="133" t="s">
        <v>792</v>
      </c>
      <c r="C552" t="s">
        <v>793</v>
      </c>
      <c r="D552" s="2">
        <v>0</v>
      </c>
      <c r="E552" s="2">
        <v>0</v>
      </c>
      <c r="F552" s="2">
        <v>0</v>
      </c>
    </row>
    <row r="553" spans="1:6" x14ac:dyDescent="0.25">
      <c r="A553" s="132" t="s">
        <v>7</v>
      </c>
      <c r="B553" s="133" t="s">
        <v>794</v>
      </c>
      <c r="C553" t="s">
        <v>795</v>
      </c>
      <c r="D553" s="2">
        <v>0</v>
      </c>
      <c r="E553" s="2">
        <v>0</v>
      </c>
      <c r="F553" s="2">
        <v>0</v>
      </c>
    </row>
    <row r="554" spans="1:6" x14ac:dyDescent="0.25">
      <c r="A554" s="132" t="s">
        <v>7</v>
      </c>
      <c r="B554" s="133" t="s">
        <v>796</v>
      </c>
      <c r="C554" t="s">
        <v>797</v>
      </c>
      <c r="D554" s="2">
        <v>0</v>
      </c>
      <c r="E554" s="2">
        <v>0</v>
      </c>
      <c r="F554" s="2">
        <v>0</v>
      </c>
    </row>
    <row r="555" spans="1:6" x14ac:dyDescent="0.25">
      <c r="A555" s="132" t="s">
        <v>7</v>
      </c>
      <c r="B555" s="133" t="s">
        <v>798</v>
      </c>
      <c r="C555" t="s">
        <v>799</v>
      </c>
      <c r="D555" s="2">
        <v>0</v>
      </c>
      <c r="E555" s="2">
        <v>3559.03</v>
      </c>
      <c r="F555" s="2">
        <v>0</v>
      </c>
    </row>
    <row r="557" spans="1:6" x14ac:dyDescent="0.25">
      <c r="A557" s="132" t="s">
        <v>183</v>
      </c>
    </row>
    <row r="558" spans="1:6" x14ac:dyDescent="0.25">
      <c r="A558" s="132" t="s">
        <v>7</v>
      </c>
      <c r="B558" s="133" t="s">
        <v>800</v>
      </c>
      <c r="C558" t="s">
        <v>319</v>
      </c>
      <c r="D558" s="2">
        <v>0</v>
      </c>
      <c r="E558" s="2">
        <v>0</v>
      </c>
      <c r="F558" s="2">
        <v>0</v>
      </c>
    </row>
    <row r="559" spans="1:6" x14ac:dyDescent="0.25">
      <c r="A559" s="132" t="s">
        <v>7</v>
      </c>
      <c r="B559" s="133" t="s">
        <v>801</v>
      </c>
      <c r="C559" t="s">
        <v>461</v>
      </c>
      <c r="D559" s="2">
        <v>0</v>
      </c>
      <c r="E559" s="2">
        <v>175435</v>
      </c>
      <c r="F559" s="2">
        <v>0</v>
      </c>
    </row>
    <row r="560" spans="1:6" x14ac:dyDescent="0.25">
      <c r="A560" s="132" t="s">
        <v>7</v>
      </c>
      <c r="B560" s="133" t="s">
        <v>802</v>
      </c>
      <c r="C560" t="s">
        <v>186</v>
      </c>
      <c r="D560" s="2">
        <v>0</v>
      </c>
      <c r="E560" s="2">
        <v>0</v>
      </c>
      <c r="F560" s="2">
        <v>0</v>
      </c>
    </row>
    <row r="561" spans="1:6" x14ac:dyDescent="0.25">
      <c r="A561" s="132" t="s">
        <v>7</v>
      </c>
      <c r="B561" s="133" t="s">
        <v>803</v>
      </c>
      <c r="C561" t="s">
        <v>804</v>
      </c>
      <c r="D561" s="2">
        <v>0</v>
      </c>
      <c r="E561" s="2">
        <v>0</v>
      </c>
      <c r="F561" s="2">
        <v>0</v>
      </c>
    </row>
    <row r="562" spans="1:6" x14ac:dyDescent="0.25">
      <c r="A562" s="132" t="s">
        <v>7</v>
      </c>
      <c r="B562" s="133" t="s">
        <v>805</v>
      </c>
      <c r="C562" t="s">
        <v>806</v>
      </c>
      <c r="D562" s="2">
        <v>0</v>
      </c>
      <c r="E562" s="2">
        <v>0</v>
      </c>
      <c r="F562" s="2">
        <v>0</v>
      </c>
    </row>
    <row r="563" spans="1:6" x14ac:dyDescent="0.25">
      <c r="A563" s="132" t="s">
        <v>7</v>
      </c>
      <c r="B563" s="133" t="s">
        <v>807</v>
      </c>
      <c r="C563" t="s">
        <v>808</v>
      </c>
      <c r="D563" s="2">
        <v>0</v>
      </c>
      <c r="E563" s="2">
        <v>576.59</v>
      </c>
      <c r="F563" s="2">
        <v>0</v>
      </c>
    </row>
    <row r="564" spans="1:6" x14ac:dyDescent="0.25">
      <c r="A564" s="132" t="s">
        <v>7</v>
      </c>
      <c r="B564" s="133" t="s">
        <v>809</v>
      </c>
      <c r="C564" t="s">
        <v>810</v>
      </c>
      <c r="D564" s="2">
        <v>0</v>
      </c>
      <c r="E564" s="2">
        <v>0</v>
      </c>
      <c r="F564" s="2">
        <v>0</v>
      </c>
    </row>
    <row r="565" spans="1:6" x14ac:dyDescent="0.25">
      <c r="A565" s="132" t="s">
        <v>7</v>
      </c>
      <c r="B565" s="133" t="s">
        <v>811</v>
      </c>
      <c r="C565" t="s">
        <v>467</v>
      </c>
      <c r="D565" s="2">
        <v>0</v>
      </c>
      <c r="E565" s="2">
        <v>672.21</v>
      </c>
      <c r="F565" s="2">
        <v>0</v>
      </c>
    </row>
    <row r="566" spans="1:6" x14ac:dyDescent="0.25">
      <c r="A566" s="132" t="s">
        <v>7</v>
      </c>
      <c r="B566" s="133" t="s">
        <v>812</v>
      </c>
      <c r="C566" t="s">
        <v>813</v>
      </c>
      <c r="D566" s="2">
        <v>0</v>
      </c>
      <c r="E566" s="2">
        <v>0</v>
      </c>
      <c r="F566" s="2">
        <v>0</v>
      </c>
    </row>
    <row r="567" spans="1:6" x14ac:dyDescent="0.25">
      <c r="A567" s="132" t="s">
        <v>7</v>
      </c>
      <c r="B567" s="133" t="s">
        <v>814</v>
      </c>
      <c r="C567" t="s">
        <v>815</v>
      </c>
      <c r="D567" s="2">
        <v>0</v>
      </c>
      <c r="E567" s="2">
        <v>0</v>
      </c>
      <c r="F567" s="2">
        <v>0</v>
      </c>
    </row>
    <row r="568" spans="1:6" x14ac:dyDescent="0.25">
      <c r="A568" s="132" t="s">
        <v>7</v>
      </c>
      <c r="B568" s="133" t="s">
        <v>816</v>
      </c>
      <c r="C568" t="s">
        <v>817</v>
      </c>
      <c r="D568" s="2">
        <v>0</v>
      </c>
      <c r="E568" s="2">
        <v>0</v>
      </c>
      <c r="F568" s="2">
        <v>0</v>
      </c>
    </row>
    <row r="569" spans="1:6" x14ac:dyDescent="0.25">
      <c r="A569" s="132" t="s">
        <v>7</v>
      </c>
      <c r="B569" s="133" t="s">
        <v>818</v>
      </c>
      <c r="C569" t="s">
        <v>819</v>
      </c>
      <c r="D569" s="2">
        <v>0</v>
      </c>
      <c r="E569" s="2">
        <v>5763.46</v>
      </c>
      <c r="F569" s="2">
        <v>0</v>
      </c>
    </row>
    <row r="571" spans="1:6" x14ac:dyDescent="0.25">
      <c r="A571" s="132" t="s">
        <v>187</v>
      </c>
    </row>
    <row r="572" spans="1:6" x14ac:dyDescent="0.25">
      <c r="A572" s="132" t="s">
        <v>7</v>
      </c>
      <c r="B572" s="133" t="s">
        <v>820</v>
      </c>
      <c r="C572" t="s">
        <v>188</v>
      </c>
      <c r="D572" s="2">
        <v>0</v>
      </c>
      <c r="E572" s="2">
        <v>0</v>
      </c>
      <c r="F572" s="2">
        <v>24967.83</v>
      </c>
    </row>
    <row r="573" spans="1:6" x14ac:dyDescent="0.25">
      <c r="A573" s="132" t="s">
        <v>7</v>
      </c>
      <c r="B573" s="133" t="s">
        <v>821</v>
      </c>
      <c r="C573" t="s">
        <v>822</v>
      </c>
      <c r="D573" s="2">
        <v>0</v>
      </c>
      <c r="E573" s="2">
        <v>0</v>
      </c>
      <c r="F573" s="2">
        <v>0</v>
      </c>
    </row>
    <row r="574" spans="1:6" x14ac:dyDescent="0.25">
      <c r="A574" s="132" t="s">
        <v>7</v>
      </c>
      <c r="B574" s="133" t="s">
        <v>823</v>
      </c>
      <c r="C574" t="s">
        <v>824</v>
      </c>
      <c r="D574" s="2">
        <v>0</v>
      </c>
      <c r="E574" s="2">
        <v>0</v>
      </c>
      <c r="F574" s="2">
        <v>0</v>
      </c>
    </row>
    <row r="576" spans="1:6" x14ac:dyDescent="0.25">
      <c r="A576" s="132" t="s">
        <v>7</v>
      </c>
      <c r="B576" s="133" t="s">
        <v>827</v>
      </c>
      <c r="C576" t="s">
        <v>828</v>
      </c>
      <c r="D576" s="2">
        <v>54029.57</v>
      </c>
      <c r="E576" s="2">
        <v>596174.06000000006</v>
      </c>
      <c r="F576" s="2">
        <v>650000</v>
      </c>
    </row>
    <row r="577" spans="1:6" x14ac:dyDescent="0.25">
      <c r="A577" s="132" t="s">
        <v>7</v>
      </c>
      <c r="B577" s="133" t="s">
        <v>829</v>
      </c>
      <c r="C577" t="s">
        <v>830</v>
      </c>
      <c r="D577" s="2">
        <v>641.1</v>
      </c>
      <c r="E577" s="2">
        <v>22704.5</v>
      </c>
      <c r="F577" s="2">
        <v>20000</v>
      </c>
    </row>
    <row r="578" spans="1:6" x14ac:dyDescent="0.25">
      <c r="A578" s="132" t="s">
        <v>7</v>
      </c>
      <c r="B578" s="133" t="s">
        <v>831</v>
      </c>
      <c r="C578" t="s">
        <v>832</v>
      </c>
      <c r="D578" s="2">
        <v>0</v>
      </c>
      <c r="E578" s="2">
        <v>0</v>
      </c>
      <c r="F578" s="2">
        <v>0</v>
      </c>
    </row>
    <row r="579" spans="1:6" x14ac:dyDescent="0.25">
      <c r="A579" s="132" t="s">
        <v>7</v>
      </c>
      <c r="B579" s="133" t="s">
        <v>833</v>
      </c>
      <c r="C579" t="s">
        <v>834</v>
      </c>
      <c r="D579" s="2">
        <v>1489.14</v>
      </c>
      <c r="E579" s="2">
        <v>13893.86</v>
      </c>
      <c r="F579" s="2">
        <v>15000</v>
      </c>
    </row>
    <row r="580" spans="1:6" x14ac:dyDescent="0.25">
      <c r="A580" s="132" t="s">
        <v>7</v>
      </c>
      <c r="B580" s="133" t="s">
        <v>835</v>
      </c>
      <c r="C580" t="s">
        <v>109</v>
      </c>
      <c r="D580" s="2">
        <v>0</v>
      </c>
      <c r="E580" s="2">
        <v>0</v>
      </c>
      <c r="F580" s="2">
        <v>20</v>
      </c>
    </row>
    <row r="581" spans="1:6" x14ac:dyDescent="0.25">
      <c r="A581" s="132" t="s">
        <v>7</v>
      </c>
      <c r="B581" s="133" t="s">
        <v>840</v>
      </c>
      <c r="C581" t="s">
        <v>841</v>
      </c>
      <c r="D581" s="2">
        <v>41546.93</v>
      </c>
      <c r="E581" s="2">
        <v>384927.9</v>
      </c>
      <c r="F581" s="2">
        <v>469200</v>
      </c>
    </row>
    <row r="582" spans="1:6" x14ac:dyDescent="0.25">
      <c r="A582" s="132" t="s">
        <v>7</v>
      </c>
      <c r="B582" s="133" t="s">
        <v>842</v>
      </c>
      <c r="C582" t="s">
        <v>843</v>
      </c>
      <c r="D582" s="2">
        <v>0</v>
      </c>
      <c r="E582" s="2">
        <v>38926.32</v>
      </c>
      <c r="F582" s="2">
        <v>14000</v>
      </c>
    </row>
    <row r="583" spans="1:6" x14ac:dyDescent="0.25">
      <c r="A583" s="132" t="s">
        <v>7</v>
      </c>
      <c r="B583" s="133" t="s">
        <v>844</v>
      </c>
      <c r="C583" t="s">
        <v>757</v>
      </c>
      <c r="D583" s="2">
        <v>0</v>
      </c>
      <c r="E583" s="2">
        <v>0</v>
      </c>
      <c r="F583" s="2">
        <v>0</v>
      </c>
    </row>
    <row r="584" spans="1:6" x14ac:dyDescent="0.25">
      <c r="A584" s="132" t="s">
        <v>7</v>
      </c>
      <c r="B584" s="133" t="s">
        <v>845</v>
      </c>
      <c r="C584" t="s">
        <v>846</v>
      </c>
      <c r="D584" s="2">
        <v>9132.8799999999992</v>
      </c>
      <c r="E584" s="2">
        <v>142911.71</v>
      </c>
      <c r="F584" s="2">
        <v>144000</v>
      </c>
    </row>
    <row r="587" spans="1:6" x14ac:dyDescent="0.25">
      <c r="A587" s="132" t="s">
        <v>6</v>
      </c>
    </row>
    <row r="588" spans="1:6" x14ac:dyDescent="0.25">
      <c r="A588" s="132" t="s">
        <v>7</v>
      </c>
      <c r="B588" s="133" t="s">
        <v>852</v>
      </c>
      <c r="C588" t="s">
        <v>826</v>
      </c>
      <c r="D588" s="2">
        <v>19258.78</v>
      </c>
      <c r="E588" s="2">
        <v>133481.10999999999</v>
      </c>
      <c r="F588" s="2">
        <v>250920</v>
      </c>
    </row>
    <row r="589" spans="1:6" x14ac:dyDescent="0.25">
      <c r="A589" s="132" t="s">
        <v>7</v>
      </c>
      <c r="B589" s="133" t="s">
        <v>853</v>
      </c>
      <c r="C589" t="s">
        <v>109</v>
      </c>
      <c r="D589" s="2">
        <v>0</v>
      </c>
      <c r="E589" s="2">
        <v>0</v>
      </c>
      <c r="F589" s="2">
        <v>0</v>
      </c>
    </row>
    <row r="590" spans="1:6" x14ac:dyDescent="0.25">
      <c r="A590" s="132" t="s">
        <v>7</v>
      </c>
      <c r="B590" s="133" t="s">
        <v>854</v>
      </c>
      <c r="C590" t="s">
        <v>123</v>
      </c>
      <c r="D590" s="2">
        <v>0</v>
      </c>
      <c r="E590" s="2">
        <v>0</v>
      </c>
      <c r="F590" s="2">
        <v>0</v>
      </c>
    </row>
    <row r="591" spans="1:6" x14ac:dyDescent="0.25">
      <c r="A591" s="132" t="s">
        <v>7</v>
      </c>
      <c r="B591" s="133" t="s">
        <v>855</v>
      </c>
      <c r="C591" t="s">
        <v>121</v>
      </c>
      <c r="D591" s="2">
        <v>0</v>
      </c>
      <c r="E591" s="2">
        <v>0</v>
      </c>
      <c r="F591" s="2">
        <v>228082.2</v>
      </c>
    </row>
    <row r="592" spans="1:6" x14ac:dyDescent="0.25">
      <c r="A592" s="132" t="s">
        <v>7</v>
      </c>
      <c r="B592" s="133" t="s">
        <v>856</v>
      </c>
      <c r="C592" t="s">
        <v>139</v>
      </c>
      <c r="D592" s="2">
        <v>0</v>
      </c>
      <c r="E592" s="2">
        <v>0</v>
      </c>
      <c r="F592" s="2">
        <v>0</v>
      </c>
    </row>
    <row r="594" spans="1:6" x14ac:dyDescent="0.25">
      <c r="A594" s="132" t="s">
        <v>851</v>
      </c>
    </row>
    <row r="596" spans="1:6" x14ac:dyDescent="0.25">
      <c r="A596" s="132" t="s">
        <v>847</v>
      </c>
    </row>
    <row r="597" spans="1:6" x14ac:dyDescent="0.25">
      <c r="A597" s="132" t="s">
        <v>7</v>
      </c>
      <c r="B597" s="134">
        <v>1355253</v>
      </c>
      <c r="C597" t="s">
        <v>836</v>
      </c>
      <c r="D597" s="2">
        <v>0</v>
      </c>
      <c r="E597" s="2">
        <v>0</v>
      </c>
      <c r="F597" s="2">
        <v>205358.67</v>
      </c>
    </row>
    <row r="598" spans="1:6" x14ac:dyDescent="0.25">
      <c r="A598" s="132" t="s">
        <v>7</v>
      </c>
      <c r="B598" s="134">
        <v>1358906</v>
      </c>
      <c r="C598" t="s">
        <v>837</v>
      </c>
      <c r="D598" s="2">
        <v>0</v>
      </c>
      <c r="E598" s="2">
        <v>0</v>
      </c>
      <c r="F598" s="2">
        <v>121723.11</v>
      </c>
    </row>
    <row r="599" spans="1:6" x14ac:dyDescent="0.25">
      <c r="A599" s="132" t="s">
        <v>7</v>
      </c>
      <c r="B599" s="134">
        <v>1360732</v>
      </c>
      <c r="C599" t="s">
        <v>838</v>
      </c>
      <c r="D599" s="2">
        <v>0</v>
      </c>
      <c r="E599" s="2">
        <v>0</v>
      </c>
      <c r="F599" s="2">
        <v>119920.42</v>
      </c>
    </row>
    <row r="600" spans="1:6" x14ac:dyDescent="0.25">
      <c r="A600" s="132" t="s">
        <v>7</v>
      </c>
      <c r="B600" s="134">
        <v>1362558</v>
      </c>
      <c r="C600" t="s">
        <v>839</v>
      </c>
      <c r="D600" s="2">
        <v>0</v>
      </c>
      <c r="E600" s="2">
        <v>0</v>
      </c>
      <c r="F600" s="2">
        <v>32000</v>
      </c>
    </row>
    <row r="601" spans="1:6" x14ac:dyDescent="0.25">
      <c r="A601" s="132" t="s">
        <v>7</v>
      </c>
      <c r="B601" s="134">
        <v>1366211</v>
      </c>
      <c r="C601" t="s">
        <v>857</v>
      </c>
      <c r="D601" s="2">
        <v>0</v>
      </c>
      <c r="E601" s="2">
        <v>0</v>
      </c>
      <c r="F601" s="2">
        <v>0</v>
      </c>
    </row>
    <row r="603" spans="1:6" x14ac:dyDescent="0.25">
      <c r="A603" s="132" t="s">
        <v>6</v>
      </c>
    </row>
    <row r="604" spans="1:6" x14ac:dyDescent="0.25">
      <c r="A604" s="132" t="s">
        <v>7</v>
      </c>
      <c r="B604" s="133" t="s">
        <v>859</v>
      </c>
      <c r="C604" t="s">
        <v>860</v>
      </c>
      <c r="D604" s="2">
        <v>15651.73</v>
      </c>
      <c r="E604" s="2">
        <v>202395.14</v>
      </c>
      <c r="F604" s="2">
        <v>204000</v>
      </c>
    </row>
    <row r="605" spans="1:6" x14ac:dyDescent="0.25">
      <c r="A605" s="132" t="s">
        <v>7</v>
      </c>
      <c r="B605" s="133" t="s">
        <v>861</v>
      </c>
      <c r="C605" t="s">
        <v>109</v>
      </c>
      <c r="D605" s="2">
        <v>117.34</v>
      </c>
      <c r="E605" s="2">
        <v>1237.29</v>
      </c>
      <c r="F605" s="2">
        <v>1675</v>
      </c>
    </row>
    <row r="606" spans="1:6" x14ac:dyDescent="0.25">
      <c r="A606" s="132" t="s">
        <v>7</v>
      </c>
      <c r="B606" s="133" t="s">
        <v>862</v>
      </c>
      <c r="C606" t="s">
        <v>863</v>
      </c>
      <c r="D606" s="2">
        <v>0</v>
      </c>
      <c r="E606" s="2">
        <v>0</v>
      </c>
      <c r="F606" s="2">
        <v>400000</v>
      </c>
    </row>
    <row r="607" spans="1:6" x14ac:dyDescent="0.25">
      <c r="A607" s="132" t="s">
        <v>7</v>
      </c>
      <c r="B607" s="133" t="s">
        <v>864</v>
      </c>
      <c r="C607" t="s">
        <v>109</v>
      </c>
      <c r="D607" s="2">
        <v>0</v>
      </c>
      <c r="E607" s="2">
        <v>0</v>
      </c>
      <c r="F607" s="2">
        <v>0</v>
      </c>
    </row>
    <row r="608" spans="1:6" x14ac:dyDescent="0.25">
      <c r="A608" s="132" t="s">
        <v>7</v>
      </c>
      <c r="B608" s="133" t="s">
        <v>865</v>
      </c>
      <c r="C608" t="s">
        <v>850</v>
      </c>
      <c r="D608" s="2">
        <v>0</v>
      </c>
      <c r="E608" s="2">
        <v>0</v>
      </c>
      <c r="F608" s="2">
        <v>145622.5</v>
      </c>
    </row>
    <row r="609" spans="1:6" x14ac:dyDescent="0.25">
      <c r="A609" s="132" t="s">
        <v>7</v>
      </c>
      <c r="B609" s="133" t="s">
        <v>866</v>
      </c>
      <c r="C609" t="s">
        <v>139</v>
      </c>
      <c r="D609" s="2">
        <v>0</v>
      </c>
      <c r="E609" s="2">
        <v>0</v>
      </c>
      <c r="F609" s="2">
        <v>0</v>
      </c>
    </row>
    <row r="610" spans="1:6" x14ac:dyDescent="0.25">
      <c r="A610" s="132" t="s">
        <v>7</v>
      </c>
      <c r="B610" s="133" t="s">
        <v>867</v>
      </c>
      <c r="C610" t="s">
        <v>719</v>
      </c>
      <c r="D610" s="2">
        <v>0</v>
      </c>
      <c r="E610" s="2">
        <v>20000</v>
      </c>
      <c r="F610" s="2">
        <v>545622.5</v>
      </c>
    </row>
    <row r="612" spans="1:6" x14ac:dyDescent="0.25">
      <c r="A612" s="132" t="s">
        <v>6</v>
      </c>
    </row>
    <row r="613" spans="1:6" x14ac:dyDescent="0.25">
      <c r="A613" s="132" t="s">
        <v>7</v>
      </c>
      <c r="B613" s="133" t="s">
        <v>868</v>
      </c>
      <c r="C613" t="s">
        <v>826</v>
      </c>
      <c r="D613" s="2">
        <v>243679.69</v>
      </c>
      <c r="E613" s="2">
        <v>686439.72</v>
      </c>
      <c r="F613" s="2">
        <v>250000</v>
      </c>
    </row>
    <row r="614" spans="1:6" x14ac:dyDescent="0.25">
      <c r="A614" s="132" t="s">
        <v>7</v>
      </c>
      <c r="B614" s="133" t="s">
        <v>870</v>
      </c>
      <c r="C614" t="s">
        <v>109</v>
      </c>
      <c r="D614" s="2">
        <v>301.02999999999997</v>
      </c>
      <c r="E614" s="2">
        <v>3465.73</v>
      </c>
      <c r="F614" s="2">
        <v>0</v>
      </c>
    </row>
    <row r="615" spans="1:6" x14ac:dyDescent="0.25">
      <c r="A615" s="132" t="s">
        <v>7</v>
      </c>
      <c r="B615" s="133" t="s">
        <v>871</v>
      </c>
      <c r="C615" t="s">
        <v>111</v>
      </c>
      <c r="D615" s="2">
        <v>0</v>
      </c>
      <c r="E615" s="2">
        <v>4.8</v>
      </c>
      <c r="F615" s="2">
        <v>0</v>
      </c>
    </row>
    <row r="616" spans="1:6" x14ac:dyDescent="0.25">
      <c r="A616" s="132" t="s">
        <v>7</v>
      </c>
      <c r="B616" s="133" t="s">
        <v>872</v>
      </c>
      <c r="C616" t="s">
        <v>873</v>
      </c>
      <c r="D616" s="2">
        <v>0</v>
      </c>
      <c r="E616" s="2">
        <v>0</v>
      </c>
      <c r="F616" s="2">
        <v>0</v>
      </c>
    </row>
    <row r="617" spans="1:6" x14ac:dyDescent="0.25">
      <c r="A617" s="132" t="s">
        <v>7</v>
      </c>
      <c r="B617" s="133" t="s">
        <v>874</v>
      </c>
      <c r="C617" t="s">
        <v>121</v>
      </c>
      <c r="D617" s="2">
        <v>0</v>
      </c>
      <c r="E617" s="2">
        <v>0</v>
      </c>
      <c r="F617" s="2">
        <v>0</v>
      </c>
    </row>
    <row r="619" spans="1:6" x14ac:dyDescent="0.25">
      <c r="A619" s="132" t="s">
        <v>140</v>
      </c>
    </row>
    <row r="621" spans="1:6" ht="30" x14ac:dyDescent="0.25">
      <c r="A621" s="132" t="s">
        <v>147</v>
      </c>
    </row>
    <row r="622" spans="1:6" x14ac:dyDescent="0.25">
      <c r="A622" s="132" t="s">
        <v>7</v>
      </c>
      <c r="B622" s="133" t="s">
        <v>875</v>
      </c>
      <c r="C622" t="s">
        <v>148</v>
      </c>
      <c r="D622" s="2">
        <v>0</v>
      </c>
      <c r="E622" s="2">
        <v>0</v>
      </c>
      <c r="F622" s="2">
        <v>0</v>
      </c>
    </row>
    <row r="623" spans="1:6" x14ac:dyDescent="0.25">
      <c r="A623" s="132" t="s">
        <v>7</v>
      </c>
      <c r="B623" s="133" t="s">
        <v>876</v>
      </c>
      <c r="C623" t="s">
        <v>196</v>
      </c>
      <c r="D623" s="2">
        <v>0</v>
      </c>
      <c r="E623" s="2">
        <v>24358.080000000002</v>
      </c>
      <c r="F623" s="2">
        <v>20000</v>
      </c>
    </row>
    <row r="624" spans="1:6" x14ac:dyDescent="0.25">
      <c r="A624" s="132" t="s">
        <v>7</v>
      </c>
      <c r="B624" s="133" t="s">
        <v>877</v>
      </c>
      <c r="C624" t="s">
        <v>177</v>
      </c>
      <c r="D624" s="2">
        <v>0</v>
      </c>
      <c r="E624" s="2">
        <v>30000</v>
      </c>
      <c r="F624" s="2">
        <v>0</v>
      </c>
    </row>
    <row r="625" spans="1:6" x14ac:dyDescent="0.25">
      <c r="A625" s="132" t="s">
        <v>7</v>
      </c>
      <c r="B625" s="133" t="s">
        <v>878</v>
      </c>
      <c r="C625" t="s">
        <v>879</v>
      </c>
      <c r="D625" s="2">
        <v>0</v>
      </c>
      <c r="E625" s="2">
        <v>0</v>
      </c>
      <c r="F625" s="2">
        <v>0</v>
      </c>
    </row>
    <row r="626" spans="1:6" x14ac:dyDescent="0.25">
      <c r="A626" s="132" t="s">
        <v>7</v>
      </c>
      <c r="B626" s="133" t="s">
        <v>880</v>
      </c>
      <c r="C626" t="s">
        <v>881</v>
      </c>
      <c r="D626" s="2">
        <v>0</v>
      </c>
      <c r="E626" s="2">
        <v>21675.82</v>
      </c>
      <c r="F626" s="2">
        <v>0</v>
      </c>
    </row>
    <row r="627" spans="1:6" x14ac:dyDescent="0.25">
      <c r="A627" s="132" t="s">
        <v>7</v>
      </c>
      <c r="B627" s="133" t="s">
        <v>882</v>
      </c>
      <c r="C627" t="s">
        <v>440</v>
      </c>
      <c r="D627" s="2">
        <v>0</v>
      </c>
      <c r="E627" s="2">
        <v>0</v>
      </c>
      <c r="F627" s="2">
        <v>600000</v>
      </c>
    </row>
    <row r="628" spans="1:6" x14ac:dyDescent="0.25">
      <c r="A628" s="132" t="s">
        <v>7</v>
      </c>
      <c r="B628" s="133" t="s">
        <v>883</v>
      </c>
      <c r="C628" t="s">
        <v>884</v>
      </c>
      <c r="D628" s="2">
        <v>0</v>
      </c>
      <c r="E628" s="2">
        <v>0</v>
      </c>
      <c r="F628" s="2">
        <v>0</v>
      </c>
    </row>
    <row r="629" spans="1:6" x14ac:dyDescent="0.25">
      <c r="A629" s="132" t="s">
        <v>7</v>
      </c>
      <c r="B629" s="133" t="s">
        <v>885</v>
      </c>
      <c r="C629" t="s">
        <v>433</v>
      </c>
      <c r="D629" s="2">
        <v>233.9</v>
      </c>
      <c r="E629" s="2">
        <v>1476</v>
      </c>
      <c r="F629" s="2">
        <v>2000</v>
      </c>
    </row>
    <row r="631" spans="1:6" x14ac:dyDescent="0.25">
      <c r="A631" s="132" t="s">
        <v>187</v>
      </c>
    </row>
    <row r="632" spans="1:6" x14ac:dyDescent="0.25">
      <c r="A632" s="132" t="s">
        <v>7</v>
      </c>
      <c r="B632" s="133" t="s">
        <v>886</v>
      </c>
      <c r="C632" t="s">
        <v>188</v>
      </c>
      <c r="D632" s="2">
        <v>0</v>
      </c>
      <c r="E632" s="2">
        <v>0</v>
      </c>
      <c r="F632" s="2">
        <v>118954</v>
      </c>
    </row>
    <row r="634" spans="1:6" x14ac:dyDescent="0.25">
      <c r="A634" s="132" t="s">
        <v>187</v>
      </c>
    </row>
    <row r="635" spans="1:6" x14ac:dyDescent="0.25">
      <c r="A635" s="132" t="s">
        <v>7</v>
      </c>
      <c r="B635" s="133" t="s">
        <v>887</v>
      </c>
      <c r="C635" t="s">
        <v>858</v>
      </c>
      <c r="D635" s="2">
        <v>0</v>
      </c>
      <c r="E635" s="2">
        <v>0</v>
      </c>
      <c r="F635" s="2">
        <v>3250</v>
      </c>
    </row>
    <row r="636" spans="1:6" x14ac:dyDescent="0.25">
      <c r="A636" s="132" t="s">
        <v>7</v>
      </c>
      <c r="B636" s="133" t="s">
        <v>888</v>
      </c>
      <c r="C636" t="s">
        <v>889</v>
      </c>
      <c r="D636" s="2">
        <v>0</v>
      </c>
      <c r="E636" s="2">
        <v>26542.06</v>
      </c>
      <c r="F636" s="2">
        <v>26000</v>
      </c>
    </row>
    <row r="637" spans="1:6" x14ac:dyDescent="0.25">
      <c r="A637" s="132" t="s">
        <v>7</v>
      </c>
      <c r="B637" s="133" t="s">
        <v>890</v>
      </c>
      <c r="C637" t="s">
        <v>719</v>
      </c>
      <c r="D637" s="2">
        <v>0</v>
      </c>
      <c r="E637" s="2">
        <v>298292.46000000002</v>
      </c>
      <c r="F637" s="2">
        <v>333338</v>
      </c>
    </row>
    <row r="638" spans="1:6" x14ac:dyDescent="0.25">
      <c r="A638" s="132" t="s">
        <v>7</v>
      </c>
      <c r="B638" s="133" t="s">
        <v>891</v>
      </c>
      <c r="C638" t="s">
        <v>109</v>
      </c>
      <c r="D638" s="2">
        <v>74.42</v>
      </c>
      <c r="E638" s="2">
        <v>806.3</v>
      </c>
      <c r="F638" s="2">
        <v>900</v>
      </c>
    </row>
    <row r="639" spans="1:6" x14ac:dyDescent="0.25">
      <c r="A639" s="132" t="s">
        <v>7</v>
      </c>
      <c r="B639" s="133" t="s">
        <v>892</v>
      </c>
      <c r="C639" t="s">
        <v>196</v>
      </c>
      <c r="D639" s="2">
        <v>0</v>
      </c>
      <c r="E639" s="2">
        <v>438.75</v>
      </c>
      <c r="F639" s="2">
        <v>0</v>
      </c>
    </row>
    <row r="640" spans="1:6" x14ac:dyDescent="0.25">
      <c r="A640" s="132" t="s">
        <v>7</v>
      </c>
      <c r="B640" s="133" t="s">
        <v>894</v>
      </c>
      <c r="C640" t="s">
        <v>188</v>
      </c>
      <c r="D640" s="2">
        <v>0</v>
      </c>
      <c r="E640" s="2">
        <v>0</v>
      </c>
      <c r="F640" s="2">
        <v>875000</v>
      </c>
    </row>
    <row r="641" spans="1:6" x14ac:dyDescent="0.25">
      <c r="A641" s="132" t="s">
        <v>7</v>
      </c>
      <c r="B641" s="133" t="s">
        <v>896</v>
      </c>
      <c r="C641" t="s">
        <v>897</v>
      </c>
      <c r="D641" s="2">
        <v>51190.86</v>
      </c>
      <c r="E641" s="2">
        <v>93330.240000000005</v>
      </c>
      <c r="F641" s="2">
        <v>115000</v>
      </c>
    </row>
    <row r="642" spans="1:6" x14ac:dyDescent="0.25">
      <c r="A642" s="132" t="s">
        <v>7</v>
      </c>
      <c r="B642" s="133" t="s">
        <v>898</v>
      </c>
      <c r="C642" t="s">
        <v>109</v>
      </c>
      <c r="D642" s="2">
        <v>19.79</v>
      </c>
      <c r="E642" s="2">
        <v>250.98</v>
      </c>
      <c r="F642" s="2">
        <v>650</v>
      </c>
    </row>
    <row r="643" spans="1:6" x14ac:dyDescent="0.25">
      <c r="A643" s="132" t="s">
        <v>7</v>
      </c>
      <c r="B643" s="133" t="s">
        <v>899</v>
      </c>
      <c r="C643" t="s">
        <v>149</v>
      </c>
      <c r="D643" s="2">
        <v>0</v>
      </c>
      <c r="E643" s="2">
        <v>97.5</v>
      </c>
      <c r="F643" s="2">
        <v>0</v>
      </c>
    </row>
    <row r="644" spans="1:6" x14ac:dyDescent="0.25">
      <c r="A644" s="132" t="s">
        <v>7</v>
      </c>
      <c r="B644" s="133" t="s">
        <v>900</v>
      </c>
      <c r="C644" t="s">
        <v>177</v>
      </c>
      <c r="D644" s="2">
        <v>0</v>
      </c>
      <c r="E644" s="2">
        <v>0</v>
      </c>
      <c r="F644" s="2">
        <v>60000</v>
      </c>
    </row>
    <row r="645" spans="1:6" x14ac:dyDescent="0.25">
      <c r="A645" s="132" t="s">
        <v>7</v>
      </c>
      <c r="B645" s="133" t="s">
        <v>901</v>
      </c>
      <c r="C645" t="s">
        <v>188</v>
      </c>
      <c r="D645" s="2">
        <v>0</v>
      </c>
      <c r="E645" s="2">
        <v>0</v>
      </c>
      <c r="F645" s="2">
        <v>0</v>
      </c>
    </row>
    <row r="646" spans="1:6" x14ac:dyDescent="0.25">
      <c r="A646" s="132" t="s">
        <v>7</v>
      </c>
      <c r="B646" s="133" t="s">
        <v>902</v>
      </c>
      <c r="C646" t="s">
        <v>858</v>
      </c>
      <c r="D646" s="2">
        <v>0</v>
      </c>
      <c r="E646" s="2">
        <v>0</v>
      </c>
      <c r="F646" s="2">
        <v>3250</v>
      </c>
    </row>
    <row r="647" spans="1:6" x14ac:dyDescent="0.25">
      <c r="A647" s="132" t="s">
        <v>7</v>
      </c>
      <c r="B647" s="133" t="s">
        <v>903</v>
      </c>
      <c r="C647" t="s">
        <v>869</v>
      </c>
      <c r="D647" s="2">
        <v>0</v>
      </c>
      <c r="E647" s="2">
        <v>0</v>
      </c>
      <c r="F647" s="2">
        <v>0</v>
      </c>
    </row>
    <row r="648" spans="1:6" x14ac:dyDescent="0.25">
      <c r="A648" s="132" t="s">
        <v>7</v>
      </c>
      <c r="B648" s="133" t="s">
        <v>904</v>
      </c>
      <c r="C648" t="s">
        <v>109</v>
      </c>
      <c r="D648" s="2">
        <v>26.6</v>
      </c>
      <c r="E648" s="2">
        <v>137.58000000000001</v>
      </c>
      <c r="F648" s="2">
        <v>12</v>
      </c>
    </row>
    <row r="649" spans="1:6" x14ac:dyDescent="0.25">
      <c r="A649" s="132" t="s">
        <v>7</v>
      </c>
      <c r="B649" s="133" t="s">
        <v>905</v>
      </c>
      <c r="C649" t="s">
        <v>149</v>
      </c>
      <c r="D649" s="2">
        <v>0</v>
      </c>
      <c r="E649" s="2">
        <v>8070</v>
      </c>
      <c r="F649" s="2">
        <v>1500</v>
      </c>
    </row>
    <row r="650" spans="1:6" x14ac:dyDescent="0.25">
      <c r="A650" s="132" t="s">
        <v>7</v>
      </c>
      <c r="B650" s="133" t="s">
        <v>907</v>
      </c>
      <c r="C650" t="s">
        <v>826</v>
      </c>
      <c r="D650" s="2">
        <v>51190.86</v>
      </c>
      <c r="E650" s="2">
        <v>127727.95</v>
      </c>
      <c r="F650" s="2">
        <v>130000</v>
      </c>
    </row>
    <row r="651" spans="1:6" x14ac:dyDescent="0.25">
      <c r="A651" s="132" t="s">
        <v>7</v>
      </c>
      <c r="B651" s="133" t="s">
        <v>908</v>
      </c>
      <c r="C651" t="s">
        <v>109</v>
      </c>
      <c r="D651" s="2">
        <v>19.79</v>
      </c>
      <c r="E651" s="2">
        <v>173.01</v>
      </c>
      <c r="F651" s="2">
        <v>300</v>
      </c>
    </row>
    <row r="652" spans="1:6" x14ac:dyDescent="0.25">
      <c r="A652" s="132" t="s">
        <v>7</v>
      </c>
      <c r="B652" s="133" t="s">
        <v>909</v>
      </c>
      <c r="C652" t="s">
        <v>893</v>
      </c>
      <c r="D652" s="2">
        <v>0</v>
      </c>
      <c r="E652" s="2">
        <v>124890.54</v>
      </c>
      <c r="F652" s="2">
        <v>126750</v>
      </c>
    </row>
    <row r="653" spans="1:6" x14ac:dyDescent="0.25">
      <c r="A653" s="132" t="s">
        <v>6</v>
      </c>
    </row>
    <row r="654" spans="1:6" x14ac:dyDescent="0.25">
      <c r="A654" s="132" t="s">
        <v>7</v>
      </c>
      <c r="B654" s="133" t="s">
        <v>910</v>
      </c>
      <c r="C654" t="s">
        <v>826</v>
      </c>
      <c r="D654" s="2">
        <v>71217.05</v>
      </c>
      <c r="E654" s="2">
        <v>607315.74</v>
      </c>
      <c r="F654" s="2">
        <v>1060049</v>
      </c>
    </row>
    <row r="655" spans="1:6" x14ac:dyDescent="0.25">
      <c r="A655" s="132" t="s">
        <v>7</v>
      </c>
      <c r="B655" s="133" t="s">
        <v>911</v>
      </c>
      <c r="C655" t="s">
        <v>109</v>
      </c>
      <c r="D655" s="2">
        <v>0</v>
      </c>
      <c r="E655" s="2">
        <v>0</v>
      </c>
      <c r="F655" s="2">
        <v>0</v>
      </c>
    </row>
    <row r="656" spans="1:6" x14ac:dyDescent="0.25">
      <c r="A656" s="132" t="s">
        <v>7</v>
      </c>
      <c r="B656" s="133" t="s">
        <v>912</v>
      </c>
      <c r="C656" t="s">
        <v>850</v>
      </c>
      <c r="D656" s="2">
        <v>0</v>
      </c>
      <c r="E656" s="2">
        <v>0</v>
      </c>
      <c r="F656" s="2">
        <v>28176</v>
      </c>
    </row>
    <row r="657" spans="1:6" x14ac:dyDescent="0.25">
      <c r="A657" s="132" t="s">
        <v>7</v>
      </c>
      <c r="B657" s="133" t="s">
        <v>913</v>
      </c>
      <c r="C657" t="s">
        <v>914</v>
      </c>
      <c r="D657" s="2">
        <v>0</v>
      </c>
      <c r="E657" s="2">
        <v>0</v>
      </c>
      <c r="F657" s="2">
        <v>650225</v>
      </c>
    </row>
    <row r="658" spans="1:6" x14ac:dyDescent="0.25">
      <c r="A658" s="132" t="s">
        <v>7</v>
      </c>
      <c r="B658" s="133" t="s">
        <v>915</v>
      </c>
      <c r="C658" t="s">
        <v>916</v>
      </c>
      <c r="D658" s="2">
        <v>0</v>
      </c>
      <c r="E658" s="2">
        <v>0</v>
      </c>
      <c r="F658" s="2">
        <v>975000</v>
      </c>
    </row>
    <row r="659" spans="1:6" x14ac:dyDescent="0.25">
      <c r="A659" s="132" t="s">
        <v>7</v>
      </c>
      <c r="B659" s="133" t="s">
        <v>917</v>
      </c>
      <c r="C659" t="s">
        <v>918</v>
      </c>
      <c r="D659" s="2">
        <v>0</v>
      </c>
      <c r="E659" s="2">
        <v>0</v>
      </c>
      <c r="F659" s="2">
        <v>19500</v>
      </c>
    </row>
    <row r="660" spans="1:6" x14ac:dyDescent="0.25">
      <c r="A660" s="132" t="s">
        <v>7</v>
      </c>
      <c r="B660" s="133" t="s">
        <v>919</v>
      </c>
      <c r="C660" t="s">
        <v>920</v>
      </c>
      <c r="D660" s="2">
        <v>0</v>
      </c>
      <c r="E660" s="2">
        <v>0</v>
      </c>
      <c r="F660" s="2">
        <v>18598.8</v>
      </c>
    </row>
    <row r="661" spans="1:6" x14ac:dyDescent="0.25">
      <c r="A661" s="132" t="s">
        <v>7</v>
      </c>
      <c r="B661" s="133" t="s">
        <v>921</v>
      </c>
      <c r="C661" t="s">
        <v>922</v>
      </c>
      <c r="D661" s="2">
        <v>0</v>
      </c>
      <c r="E661" s="2">
        <v>0</v>
      </c>
      <c r="F661" s="2">
        <v>565000</v>
      </c>
    </row>
    <row r="662" spans="1:6" x14ac:dyDescent="0.25">
      <c r="A662" s="132" t="s">
        <v>7</v>
      </c>
      <c r="B662" s="133" t="s">
        <v>923</v>
      </c>
      <c r="C662" t="s">
        <v>924</v>
      </c>
      <c r="D662" s="2">
        <v>0</v>
      </c>
      <c r="E662" s="2">
        <v>0</v>
      </c>
      <c r="F662" s="2">
        <v>21401.200000000001</v>
      </c>
    </row>
    <row r="663" spans="1:6" x14ac:dyDescent="0.25">
      <c r="A663" s="132" t="s">
        <v>7</v>
      </c>
      <c r="B663" s="133" t="s">
        <v>925</v>
      </c>
      <c r="C663" t="s">
        <v>926</v>
      </c>
      <c r="D663" s="2">
        <v>0</v>
      </c>
      <c r="E663" s="2">
        <v>0</v>
      </c>
      <c r="F663" s="2">
        <v>90450</v>
      </c>
    </row>
    <row r="664" spans="1:6" x14ac:dyDescent="0.25">
      <c r="A664" s="132" t="s">
        <v>7</v>
      </c>
      <c r="B664" s="133" t="s">
        <v>927</v>
      </c>
      <c r="C664" t="s">
        <v>825</v>
      </c>
      <c r="D664" s="2">
        <v>0</v>
      </c>
      <c r="E664" s="2">
        <v>0</v>
      </c>
      <c r="F664" s="2">
        <v>48500</v>
      </c>
    </row>
    <row r="665" spans="1:6" x14ac:dyDescent="0.25">
      <c r="A665" s="132" t="s">
        <v>7</v>
      </c>
      <c r="B665" s="133" t="s">
        <v>928</v>
      </c>
      <c r="C665" t="s">
        <v>109</v>
      </c>
      <c r="D665" s="2">
        <v>372.03</v>
      </c>
      <c r="E665" s="2">
        <v>4999.33</v>
      </c>
      <c r="F665" s="2">
        <v>0</v>
      </c>
    </row>
    <row r="666" spans="1:6" x14ac:dyDescent="0.25">
      <c r="A666" s="132" t="s">
        <v>7</v>
      </c>
      <c r="B666" s="133" t="s">
        <v>929</v>
      </c>
      <c r="C666" t="s">
        <v>850</v>
      </c>
      <c r="D666" s="2">
        <v>0</v>
      </c>
      <c r="E666" s="2">
        <v>0</v>
      </c>
      <c r="F666" s="2">
        <v>272425</v>
      </c>
    </row>
    <row r="667" spans="1:6" x14ac:dyDescent="0.25">
      <c r="A667" s="132" t="s">
        <v>7</v>
      </c>
      <c r="B667" s="133" t="s">
        <v>930</v>
      </c>
      <c r="C667" t="s">
        <v>124</v>
      </c>
      <c r="D667" s="2">
        <v>0</v>
      </c>
      <c r="E667" s="2">
        <v>1371076.95</v>
      </c>
      <c r="F667" s="2">
        <v>0</v>
      </c>
    </row>
    <row r="668" spans="1:6" x14ac:dyDescent="0.25">
      <c r="A668" s="132" t="s">
        <v>7</v>
      </c>
      <c r="B668" s="133" t="s">
        <v>931</v>
      </c>
      <c r="C668" t="s">
        <v>126</v>
      </c>
      <c r="D668" s="2">
        <v>0</v>
      </c>
      <c r="E668" s="2">
        <v>10845000</v>
      </c>
      <c r="F668" s="2">
        <v>11000000</v>
      </c>
    </row>
    <row r="669" spans="1:6" x14ac:dyDescent="0.25">
      <c r="A669" s="132" t="s">
        <v>7</v>
      </c>
      <c r="B669" s="133" t="s">
        <v>932</v>
      </c>
      <c r="C669" t="s">
        <v>933</v>
      </c>
      <c r="D669" s="2">
        <v>4200</v>
      </c>
      <c r="E669" s="2">
        <v>46200</v>
      </c>
      <c r="F669" s="2">
        <v>50400</v>
      </c>
    </row>
    <row r="670" spans="1:6" x14ac:dyDescent="0.25">
      <c r="A670" s="132" t="s">
        <v>7</v>
      </c>
      <c r="B670" s="133" t="s">
        <v>934</v>
      </c>
      <c r="C670" t="s">
        <v>139</v>
      </c>
      <c r="D670" s="2">
        <v>0</v>
      </c>
      <c r="E670" s="2">
        <v>57.42</v>
      </c>
      <c r="F670" s="2">
        <v>0</v>
      </c>
    </row>
    <row r="672" spans="1:6" x14ac:dyDescent="0.25">
      <c r="A672" s="132" t="s">
        <v>140</v>
      </c>
    </row>
    <row r="674" spans="1:6" ht="30" x14ac:dyDescent="0.25">
      <c r="A674" s="132" t="s">
        <v>147</v>
      </c>
    </row>
    <row r="675" spans="1:6" x14ac:dyDescent="0.25">
      <c r="A675" s="132" t="s">
        <v>7</v>
      </c>
      <c r="B675" s="133" t="s">
        <v>935</v>
      </c>
      <c r="C675" t="s">
        <v>148</v>
      </c>
      <c r="D675" s="2">
        <v>735970.84</v>
      </c>
      <c r="E675" s="2">
        <v>7784470.5</v>
      </c>
      <c r="F675" s="2">
        <v>170000</v>
      </c>
    </row>
    <row r="676" spans="1:6" x14ac:dyDescent="0.25">
      <c r="A676" s="132" t="s">
        <v>7</v>
      </c>
      <c r="B676" s="133" t="s">
        <v>936</v>
      </c>
      <c r="C676" t="s">
        <v>937</v>
      </c>
      <c r="D676" s="2">
        <v>0</v>
      </c>
      <c r="E676" s="2">
        <v>0</v>
      </c>
      <c r="F676" s="2">
        <v>0</v>
      </c>
    </row>
    <row r="677" spans="1:6" x14ac:dyDescent="0.25">
      <c r="A677" s="132" t="s">
        <v>7</v>
      </c>
      <c r="B677" s="133" t="s">
        <v>938</v>
      </c>
      <c r="C677" t="s">
        <v>939</v>
      </c>
      <c r="D677" s="2">
        <v>0</v>
      </c>
      <c r="E677" s="2">
        <v>0</v>
      </c>
      <c r="F677" s="2">
        <v>0</v>
      </c>
    </row>
    <row r="678" spans="1:6" x14ac:dyDescent="0.25">
      <c r="A678" s="132" t="s">
        <v>7</v>
      </c>
      <c r="B678" s="133" t="s">
        <v>940</v>
      </c>
      <c r="C678" t="s">
        <v>941</v>
      </c>
      <c r="D678" s="2">
        <v>0</v>
      </c>
      <c r="E678" s="2">
        <v>128823.71</v>
      </c>
      <c r="F678" s="2">
        <v>0</v>
      </c>
    </row>
    <row r="679" spans="1:6" x14ac:dyDescent="0.25">
      <c r="A679" s="132" t="s">
        <v>7</v>
      </c>
      <c r="B679" s="133" t="s">
        <v>942</v>
      </c>
      <c r="C679" t="s">
        <v>719</v>
      </c>
      <c r="D679" s="2">
        <v>0</v>
      </c>
      <c r="E679" s="2">
        <v>1081487.77</v>
      </c>
      <c r="F679" s="2">
        <v>1029372.35</v>
      </c>
    </row>
    <row r="681" spans="1:6" x14ac:dyDescent="0.25">
      <c r="A681" s="132" t="s">
        <v>895</v>
      </c>
    </row>
    <row r="682" spans="1:6" x14ac:dyDescent="0.25">
      <c r="A682" s="132" t="s">
        <v>7</v>
      </c>
      <c r="B682" s="133" t="s">
        <v>943</v>
      </c>
      <c r="C682" t="s">
        <v>825</v>
      </c>
      <c r="D682" s="2">
        <v>0</v>
      </c>
      <c r="E682" s="2">
        <v>270675.02</v>
      </c>
      <c r="F682" s="2">
        <v>0</v>
      </c>
    </row>
    <row r="683" spans="1:6" x14ac:dyDescent="0.25">
      <c r="A683" s="132" t="s">
        <v>7</v>
      </c>
      <c r="B683" s="133" t="s">
        <v>944</v>
      </c>
      <c r="C683" t="s">
        <v>906</v>
      </c>
      <c r="D683" s="2">
        <v>0</v>
      </c>
      <c r="E683" s="2">
        <v>0</v>
      </c>
      <c r="F683" s="2">
        <v>265013</v>
      </c>
    </row>
    <row r="684" spans="1:6" x14ac:dyDescent="0.25">
      <c r="A684" s="132" t="s">
        <v>7</v>
      </c>
      <c r="B684" s="133" t="s">
        <v>945</v>
      </c>
      <c r="C684" t="s">
        <v>458</v>
      </c>
      <c r="D684" s="2">
        <v>0</v>
      </c>
      <c r="E684" s="2">
        <v>132351.64000000001</v>
      </c>
      <c r="F684" s="2">
        <v>0</v>
      </c>
    </row>
    <row r="685" spans="1:6" x14ac:dyDescent="0.25">
      <c r="A685" s="132" t="s">
        <v>7</v>
      </c>
      <c r="B685" s="133" t="s">
        <v>946</v>
      </c>
      <c r="C685" t="s">
        <v>319</v>
      </c>
      <c r="D685" s="2">
        <v>0</v>
      </c>
      <c r="E685" s="2">
        <v>0</v>
      </c>
      <c r="F685" s="2">
        <v>0</v>
      </c>
    </row>
    <row r="686" spans="1:6" x14ac:dyDescent="0.25">
      <c r="A686" s="132" t="s">
        <v>7</v>
      </c>
      <c r="B686" s="133" t="s">
        <v>947</v>
      </c>
      <c r="C686" t="s">
        <v>948</v>
      </c>
      <c r="D686" s="2">
        <v>0</v>
      </c>
      <c r="E686" s="2">
        <v>279105</v>
      </c>
      <c r="F686" s="2">
        <v>550000</v>
      </c>
    </row>
    <row r="687" spans="1:6" x14ac:dyDescent="0.25">
      <c r="A687" s="132" t="s">
        <v>7</v>
      </c>
      <c r="B687" s="133" t="s">
        <v>949</v>
      </c>
      <c r="C687" t="s">
        <v>950</v>
      </c>
      <c r="D687" s="2">
        <v>5720</v>
      </c>
      <c r="E687" s="2">
        <v>28600</v>
      </c>
      <c r="F687" s="2">
        <v>34320</v>
      </c>
    </row>
    <row r="688" spans="1:6" x14ac:dyDescent="0.25">
      <c r="A688" s="132" t="s">
        <v>7</v>
      </c>
      <c r="B688" s="133" t="s">
        <v>951</v>
      </c>
      <c r="C688" t="s">
        <v>952</v>
      </c>
      <c r="D688" s="2">
        <v>0</v>
      </c>
      <c r="E688" s="2">
        <v>0</v>
      </c>
      <c r="F688" s="2">
        <v>0</v>
      </c>
    </row>
    <row r="689" spans="1:6" x14ac:dyDescent="0.25">
      <c r="A689" s="132" t="s">
        <v>7</v>
      </c>
      <c r="B689" s="133" t="s">
        <v>953</v>
      </c>
      <c r="C689" t="s">
        <v>954</v>
      </c>
      <c r="D689" s="2">
        <v>0</v>
      </c>
      <c r="E689" s="2">
        <v>1550</v>
      </c>
      <c r="F689" s="2">
        <v>7500</v>
      </c>
    </row>
    <row r="690" spans="1:6" x14ac:dyDescent="0.25">
      <c r="A690" s="132" t="s">
        <v>7</v>
      </c>
      <c r="B690" s="133" t="s">
        <v>955</v>
      </c>
      <c r="C690" t="s">
        <v>956</v>
      </c>
      <c r="D690" s="2">
        <v>243702.34</v>
      </c>
      <c r="E690" s="2">
        <v>2808722.32</v>
      </c>
      <c r="F690" s="2">
        <v>2850000</v>
      </c>
    </row>
    <row r="691" spans="1:6" x14ac:dyDescent="0.25">
      <c r="A691" s="132" t="s">
        <v>7</v>
      </c>
      <c r="B691" s="133" t="s">
        <v>957</v>
      </c>
      <c r="C691" t="s">
        <v>958</v>
      </c>
      <c r="D691" s="2">
        <v>30905.51</v>
      </c>
      <c r="E691" s="2">
        <v>349793.18</v>
      </c>
      <c r="F691" s="2">
        <v>350000</v>
      </c>
    </row>
    <row r="692" spans="1:6" x14ac:dyDescent="0.25">
      <c r="A692" s="132" t="s">
        <v>7</v>
      </c>
      <c r="B692" s="133" t="s">
        <v>959</v>
      </c>
      <c r="C692" t="s">
        <v>834</v>
      </c>
      <c r="D692" s="2">
        <v>13914.68</v>
      </c>
      <c r="E692" s="2">
        <v>59644.74</v>
      </c>
      <c r="F692" s="2">
        <v>60000</v>
      </c>
    </row>
    <row r="693" spans="1:6" x14ac:dyDescent="0.25">
      <c r="A693" s="132" t="s">
        <v>7</v>
      </c>
      <c r="B693" s="133" t="s">
        <v>960</v>
      </c>
      <c r="C693" t="s">
        <v>961</v>
      </c>
      <c r="D693" s="2">
        <v>0</v>
      </c>
      <c r="E693" s="2">
        <v>1586</v>
      </c>
      <c r="F693" s="2">
        <v>14000</v>
      </c>
    </row>
    <row r="694" spans="1:6" x14ac:dyDescent="0.25">
      <c r="A694" s="132" t="s">
        <v>7</v>
      </c>
      <c r="B694" s="133" t="s">
        <v>962</v>
      </c>
      <c r="C694" t="s">
        <v>109</v>
      </c>
      <c r="D694" s="2">
        <v>0</v>
      </c>
      <c r="E694" s="2">
        <v>0</v>
      </c>
      <c r="F694" s="2">
        <v>400</v>
      </c>
    </row>
    <row r="695" spans="1:6" x14ac:dyDescent="0.25">
      <c r="A695" s="132" t="s">
        <v>7</v>
      </c>
      <c r="B695" s="133" t="s">
        <v>963</v>
      </c>
      <c r="C695" t="s">
        <v>964</v>
      </c>
      <c r="D695" s="2">
        <v>74.36</v>
      </c>
      <c r="E695" s="2">
        <v>799.32</v>
      </c>
      <c r="F695" s="2">
        <v>0</v>
      </c>
    </row>
    <row r="696" spans="1:6" x14ac:dyDescent="0.25">
      <c r="A696" s="132" t="s">
        <v>7</v>
      </c>
      <c r="B696" s="133" t="s">
        <v>965</v>
      </c>
      <c r="C696" t="s">
        <v>111</v>
      </c>
      <c r="D696" s="2">
        <v>0</v>
      </c>
      <c r="E696" s="2">
        <v>0</v>
      </c>
      <c r="F696" s="2">
        <v>0</v>
      </c>
    </row>
    <row r="697" spans="1:6" x14ac:dyDescent="0.25">
      <c r="A697" s="132" t="s">
        <v>7</v>
      </c>
      <c r="B697" s="133" t="s">
        <v>966</v>
      </c>
      <c r="C697" t="s">
        <v>967</v>
      </c>
      <c r="D697" s="2">
        <v>0</v>
      </c>
      <c r="E697" s="2">
        <v>0</v>
      </c>
      <c r="F697" s="2">
        <v>0</v>
      </c>
    </row>
    <row r="698" spans="1:6" x14ac:dyDescent="0.25">
      <c r="A698" s="132" t="s">
        <v>7</v>
      </c>
      <c r="B698" s="133" t="s">
        <v>968</v>
      </c>
      <c r="C698" t="s">
        <v>969</v>
      </c>
      <c r="D698" s="2">
        <v>2130</v>
      </c>
      <c r="E698" s="2">
        <v>5110</v>
      </c>
      <c r="F698" s="2">
        <v>15000</v>
      </c>
    </row>
    <row r="699" spans="1:6" x14ac:dyDescent="0.25">
      <c r="A699" s="132" t="s">
        <v>7</v>
      </c>
      <c r="B699" s="133" t="s">
        <v>970</v>
      </c>
      <c r="C699" t="s">
        <v>971</v>
      </c>
      <c r="D699" s="2">
        <v>29885</v>
      </c>
      <c r="E699" s="2">
        <v>33350</v>
      </c>
      <c r="F699" s="2">
        <v>24000</v>
      </c>
    </row>
    <row r="700" spans="1:6" x14ac:dyDescent="0.25">
      <c r="A700" s="132" t="s">
        <v>7</v>
      </c>
      <c r="B700" s="133" t="s">
        <v>972</v>
      </c>
      <c r="C700" t="s">
        <v>973</v>
      </c>
      <c r="D700" s="2">
        <v>0</v>
      </c>
      <c r="E700" s="2">
        <v>0</v>
      </c>
      <c r="F700" s="2">
        <v>0</v>
      </c>
    </row>
    <row r="701" spans="1:6" x14ac:dyDescent="0.25">
      <c r="A701" s="132" t="s">
        <v>7</v>
      </c>
      <c r="B701" s="133" t="s">
        <v>974</v>
      </c>
      <c r="C701" t="s">
        <v>849</v>
      </c>
      <c r="D701" s="2">
        <v>0</v>
      </c>
      <c r="E701" s="2">
        <v>0</v>
      </c>
      <c r="F701" s="2">
        <v>0</v>
      </c>
    </row>
    <row r="702" spans="1:6" x14ac:dyDescent="0.25">
      <c r="A702" s="132" t="s">
        <v>7</v>
      </c>
      <c r="B702" s="133" t="s">
        <v>975</v>
      </c>
      <c r="C702" t="s">
        <v>139</v>
      </c>
      <c r="D702" s="2">
        <v>0</v>
      </c>
      <c r="E702" s="2">
        <v>1600</v>
      </c>
      <c r="F702" s="2">
        <v>500</v>
      </c>
    </row>
    <row r="703" spans="1:6" x14ac:dyDescent="0.25">
      <c r="A703" s="132" t="s">
        <v>7</v>
      </c>
      <c r="B703" s="133" t="s">
        <v>976</v>
      </c>
      <c r="C703" t="s">
        <v>137</v>
      </c>
      <c r="D703" s="2">
        <v>0</v>
      </c>
      <c r="E703" s="2">
        <v>0</v>
      </c>
      <c r="F703" s="2">
        <v>0</v>
      </c>
    </row>
    <row r="705" spans="1:6" x14ac:dyDescent="0.25">
      <c r="A705" s="132" t="s">
        <v>7</v>
      </c>
      <c r="B705" s="133" t="s">
        <v>978</v>
      </c>
      <c r="C705" t="s">
        <v>220</v>
      </c>
      <c r="D705" s="2">
        <v>0</v>
      </c>
      <c r="E705" s="2">
        <v>0</v>
      </c>
      <c r="F705" s="2">
        <v>27192</v>
      </c>
    </row>
    <row r="706" spans="1:6" x14ac:dyDescent="0.25">
      <c r="A706" s="132" t="s">
        <v>7</v>
      </c>
      <c r="B706" s="133" t="s">
        <v>979</v>
      </c>
      <c r="C706" t="s">
        <v>164</v>
      </c>
      <c r="D706" s="2">
        <v>1360</v>
      </c>
      <c r="E706" s="2">
        <v>13325.76</v>
      </c>
      <c r="F706" s="2">
        <v>13500</v>
      </c>
    </row>
    <row r="707" spans="1:6" x14ac:dyDescent="0.25">
      <c r="A707" s="132" t="s">
        <v>7</v>
      </c>
      <c r="B707" s="133" t="s">
        <v>982</v>
      </c>
      <c r="C707" t="s">
        <v>148</v>
      </c>
      <c r="D707" s="2">
        <v>0</v>
      </c>
      <c r="E707" s="2">
        <v>5176.5</v>
      </c>
      <c r="F707" s="2">
        <v>0</v>
      </c>
    </row>
    <row r="708" spans="1:6" x14ac:dyDescent="0.25">
      <c r="A708" s="132" t="s">
        <v>7</v>
      </c>
      <c r="B708" s="133" t="s">
        <v>983</v>
      </c>
      <c r="C708" t="s">
        <v>672</v>
      </c>
      <c r="D708" s="2">
        <v>4116.68</v>
      </c>
      <c r="E708" s="2">
        <v>45473.49</v>
      </c>
      <c r="F708" s="2">
        <v>49400</v>
      </c>
    </row>
    <row r="709" spans="1:6" x14ac:dyDescent="0.25">
      <c r="A709" s="132" t="s">
        <v>7</v>
      </c>
      <c r="B709" s="133" t="s">
        <v>984</v>
      </c>
      <c r="C709" t="s">
        <v>677</v>
      </c>
      <c r="D709" s="2">
        <v>0</v>
      </c>
      <c r="E709" s="2">
        <v>0</v>
      </c>
      <c r="F709" s="2">
        <v>0</v>
      </c>
    </row>
    <row r="710" spans="1:6" x14ac:dyDescent="0.25">
      <c r="A710" s="132" t="s">
        <v>7</v>
      </c>
      <c r="B710" s="133" t="s">
        <v>985</v>
      </c>
      <c r="C710" t="s">
        <v>986</v>
      </c>
      <c r="D710" s="2">
        <v>0</v>
      </c>
      <c r="E710" s="2">
        <v>38295.550000000003</v>
      </c>
      <c r="F710" s="2">
        <v>122215.33</v>
      </c>
    </row>
    <row r="711" spans="1:6" x14ac:dyDescent="0.25">
      <c r="A711" s="132" t="s">
        <v>7</v>
      </c>
      <c r="B711" s="133" t="s">
        <v>987</v>
      </c>
      <c r="C711" t="s">
        <v>195</v>
      </c>
      <c r="D711" s="2">
        <v>0</v>
      </c>
      <c r="E711" s="2">
        <v>0</v>
      </c>
      <c r="F711" s="2">
        <v>40126.97</v>
      </c>
    </row>
    <row r="713" spans="1:6" ht="30" x14ac:dyDescent="0.25">
      <c r="A713" s="132" t="s">
        <v>147</v>
      </c>
    </row>
    <row r="714" spans="1:6" x14ac:dyDescent="0.25">
      <c r="A714" s="132" t="s">
        <v>7</v>
      </c>
      <c r="B714" s="133" t="s">
        <v>988</v>
      </c>
      <c r="C714" t="s">
        <v>148</v>
      </c>
      <c r="D714" s="2">
        <v>270</v>
      </c>
      <c r="E714" s="2">
        <v>24900</v>
      </c>
      <c r="F714" s="2">
        <v>85000</v>
      </c>
    </row>
    <row r="715" spans="1:6" x14ac:dyDescent="0.25">
      <c r="A715" s="132" t="s">
        <v>7</v>
      </c>
      <c r="B715" s="133" t="s">
        <v>989</v>
      </c>
      <c r="C715" t="s">
        <v>209</v>
      </c>
      <c r="D715" s="2">
        <v>0</v>
      </c>
      <c r="E715" s="2">
        <v>0</v>
      </c>
      <c r="F715" s="2">
        <v>1610</v>
      </c>
    </row>
    <row r="716" spans="1:6" x14ac:dyDescent="0.25">
      <c r="A716" s="132" t="s">
        <v>7</v>
      </c>
      <c r="B716" s="133" t="s">
        <v>990</v>
      </c>
      <c r="C716" t="s">
        <v>991</v>
      </c>
      <c r="D716" s="2">
        <v>0</v>
      </c>
      <c r="E716" s="2">
        <v>29400</v>
      </c>
      <c r="F716" s="2">
        <v>38500</v>
      </c>
    </row>
    <row r="717" spans="1:6" x14ac:dyDescent="0.25">
      <c r="A717" s="132" t="s">
        <v>7</v>
      </c>
      <c r="B717" s="133" t="s">
        <v>992</v>
      </c>
      <c r="C717" t="s">
        <v>152</v>
      </c>
      <c r="D717" s="2">
        <v>15012.49</v>
      </c>
      <c r="E717" s="2">
        <v>33895.49</v>
      </c>
      <c r="F717" s="2">
        <v>31200</v>
      </c>
    </row>
    <row r="718" spans="1:6" x14ac:dyDescent="0.25">
      <c r="A718" s="132" t="s">
        <v>7</v>
      </c>
      <c r="B718" s="133" t="s">
        <v>993</v>
      </c>
      <c r="C718" t="s">
        <v>248</v>
      </c>
      <c r="D718" s="2">
        <v>0</v>
      </c>
      <c r="E718" s="2">
        <v>0</v>
      </c>
      <c r="F718" s="2">
        <v>0</v>
      </c>
    </row>
    <row r="719" spans="1:6" x14ac:dyDescent="0.25">
      <c r="A719" s="132" t="s">
        <v>7</v>
      </c>
      <c r="B719" s="133" t="s">
        <v>994</v>
      </c>
      <c r="C719" t="s">
        <v>995</v>
      </c>
      <c r="D719" s="2">
        <v>4424.2</v>
      </c>
      <c r="E719" s="2">
        <v>8103.82</v>
      </c>
      <c r="F719" s="2">
        <v>10115</v>
      </c>
    </row>
    <row r="720" spans="1:6" x14ac:dyDescent="0.25">
      <c r="A720" s="132" t="s">
        <v>7</v>
      </c>
      <c r="B720" s="133" t="s">
        <v>996</v>
      </c>
      <c r="C720" t="s">
        <v>997</v>
      </c>
      <c r="D720" s="2">
        <v>0</v>
      </c>
      <c r="E720" s="2">
        <v>1499.95</v>
      </c>
      <c r="F720" s="2">
        <v>1500</v>
      </c>
    </row>
    <row r="721" spans="1:6" x14ac:dyDescent="0.25">
      <c r="A721" s="132" t="s">
        <v>7</v>
      </c>
      <c r="B721" s="133" t="s">
        <v>998</v>
      </c>
      <c r="C721" t="s">
        <v>999</v>
      </c>
      <c r="D721" s="2">
        <v>0</v>
      </c>
      <c r="E721" s="2">
        <v>3475</v>
      </c>
      <c r="F721" s="2">
        <v>12500</v>
      </c>
    </row>
    <row r="722" spans="1:6" x14ac:dyDescent="0.25">
      <c r="A722" s="132" t="s">
        <v>7</v>
      </c>
      <c r="B722" s="133" t="s">
        <v>1000</v>
      </c>
      <c r="C722" t="s">
        <v>1001</v>
      </c>
      <c r="D722" s="2">
        <v>0</v>
      </c>
      <c r="E722" s="2">
        <v>588</v>
      </c>
      <c r="F722" s="2">
        <v>0</v>
      </c>
    </row>
    <row r="723" spans="1:6" x14ac:dyDescent="0.25">
      <c r="A723" s="132" t="s">
        <v>7</v>
      </c>
      <c r="B723" s="133" t="s">
        <v>1002</v>
      </c>
      <c r="C723" t="s">
        <v>1003</v>
      </c>
      <c r="D723" s="2">
        <v>0</v>
      </c>
      <c r="E723" s="2">
        <v>399.3</v>
      </c>
      <c r="F723" s="2">
        <v>3000</v>
      </c>
    </row>
    <row r="724" spans="1:6" x14ac:dyDescent="0.25">
      <c r="A724" s="132" t="s">
        <v>7</v>
      </c>
      <c r="B724" s="133" t="s">
        <v>1004</v>
      </c>
      <c r="C724" t="s">
        <v>1005</v>
      </c>
      <c r="D724" s="2">
        <v>1395</v>
      </c>
      <c r="E724" s="2">
        <v>5335</v>
      </c>
      <c r="F724" s="2">
        <v>0</v>
      </c>
    </row>
    <row r="725" spans="1:6" x14ac:dyDescent="0.25">
      <c r="A725" s="132" t="s">
        <v>7</v>
      </c>
      <c r="B725" s="133" t="s">
        <v>1006</v>
      </c>
      <c r="C725" t="s">
        <v>1007</v>
      </c>
      <c r="D725" s="2">
        <v>0</v>
      </c>
      <c r="E725" s="2">
        <v>475</v>
      </c>
      <c r="F725" s="2">
        <v>0</v>
      </c>
    </row>
    <row r="726" spans="1:6" x14ac:dyDescent="0.25">
      <c r="A726" s="132" t="s">
        <v>7</v>
      </c>
      <c r="B726" s="133" t="s">
        <v>1008</v>
      </c>
      <c r="C726" t="s">
        <v>433</v>
      </c>
      <c r="D726" s="2">
        <v>28.56</v>
      </c>
      <c r="E726" s="2">
        <v>10003.299999999999</v>
      </c>
      <c r="F726" s="2">
        <v>4500</v>
      </c>
    </row>
    <row r="728" spans="1:6" x14ac:dyDescent="0.25">
      <c r="A728" s="132" t="s">
        <v>178</v>
      </c>
    </row>
    <row r="729" spans="1:6" x14ac:dyDescent="0.25">
      <c r="A729" s="132" t="s">
        <v>7</v>
      </c>
      <c r="B729" s="133" t="s">
        <v>1009</v>
      </c>
      <c r="C729" t="s">
        <v>1010</v>
      </c>
      <c r="D729" s="2">
        <v>1833.66</v>
      </c>
      <c r="E729" s="2">
        <v>12637.67</v>
      </c>
      <c r="F729" s="2">
        <v>6500</v>
      </c>
    </row>
    <row r="730" spans="1:6" x14ac:dyDescent="0.25">
      <c r="A730" s="132" t="s">
        <v>7</v>
      </c>
      <c r="B730" s="133" t="s">
        <v>1011</v>
      </c>
      <c r="C730" t="s">
        <v>164</v>
      </c>
      <c r="D730" s="2">
        <v>0</v>
      </c>
      <c r="E730" s="2">
        <v>0</v>
      </c>
      <c r="F730" s="2">
        <v>0</v>
      </c>
    </row>
    <row r="731" spans="1:6" x14ac:dyDescent="0.25">
      <c r="A731" s="132" t="s">
        <v>7</v>
      </c>
      <c r="B731" s="133" t="s">
        <v>1012</v>
      </c>
      <c r="C731" t="s">
        <v>1013</v>
      </c>
      <c r="D731" s="2">
        <v>0</v>
      </c>
      <c r="E731" s="2">
        <v>415.16</v>
      </c>
      <c r="F731" s="2">
        <v>2000</v>
      </c>
    </row>
    <row r="732" spans="1:6" x14ac:dyDescent="0.25">
      <c r="A732" s="132" t="s">
        <v>7</v>
      </c>
      <c r="B732" s="133" t="s">
        <v>1014</v>
      </c>
      <c r="C732" t="s">
        <v>182</v>
      </c>
      <c r="D732" s="2">
        <v>0</v>
      </c>
      <c r="E732" s="2">
        <v>0</v>
      </c>
      <c r="F732" s="2">
        <v>0</v>
      </c>
    </row>
    <row r="733" spans="1:6" x14ac:dyDescent="0.25">
      <c r="A733" s="132" t="s">
        <v>7</v>
      </c>
      <c r="B733" s="133" t="s">
        <v>1015</v>
      </c>
      <c r="C733" t="s">
        <v>1016</v>
      </c>
      <c r="D733" s="2">
        <v>0</v>
      </c>
      <c r="E733" s="2">
        <v>0</v>
      </c>
      <c r="F733" s="2">
        <v>6000</v>
      </c>
    </row>
    <row r="734" spans="1:6" x14ac:dyDescent="0.25">
      <c r="A734" s="132" t="s">
        <v>7</v>
      </c>
      <c r="B734" s="133" t="s">
        <v>1017</v>
      </c>
      <c r="C734" t="s">
        <v>1018</v>
      </c>
      <c r="D734" s="2">
        <v>0</v>
      </c>
      <c r="E734" s="2">
        <v>0</v>
      </c>
      <c r="F734" s="2">
        <v>20000</v>
      </c>
    </row>
    <row r="736" spans="1:6" x14ac:dyDescent="0.25">
      <c r="A736" s="132" t="s">
        <v>7</v>
      </c>
      <c r="B736" s="133" t="s">
        <v>1019</v>
      </c>
      <c r="C736" t="s">
        <v>1020</v>
      </c>
      <c r="D736" s="2">
        <v>12710</v>
      </c>
      <c r="E736" s="2">
        <v>128345</v>
      </c>
      <c r="F736" s="2">
        <v>250000</v>
      </c>
    </row>
    <row r="737" spans="1:6" x14ac:dyDescent="0.25">
      <c r="A737" s="132" t="s">
        <v>187</v>
      </c>
    </row>
    <row r="738" spans="1:6" x14ac:dyDescent="0.25">
      <c r="A738" s="132" t="s">
        <v>7</v>
      </c>
      <c r="B738" s="133" t="s">
        <v>1021</v>
      </c>
      <c r="C738" t="s">
        <v>188</v>
      </c>
      <c r="D738" s="2">
        <v>0</v>
      </c>
      <c r="E738" s="2">
        <v>0</v>
      </c>
      <c r="F738" s="2">
        <v>8753.2000000000007</v>
      </c>
    </row>
    <row r="739" spans="1:6" x14ac:dyDescent="0.25">
      <c r="A739" s="132" t="s">
        <v>7</v>
      </c>
      <c r="B739" s="133" t="s">
        <v>1022</v>
      </c>
      <c r="C739" t="s">
        <v>977</v>
      </c>
      <c r="D739" s="2">
        <v>0</v>
      </c>
      <c r="E739" s="2">
        <v>0</v>
      </c>
      <c r="F739" s="2">
        <v>0</v>
      </c>
    </row>
    <row r="741" spans="1:6" x14ac:dyDescent="0.25">
      <c r="A741" s="132" t="s">
        <v>847</v>
      </c>
    </row>
    <row r="742" spans="1:6" x14ac:dyDescent="0.25">
      <c r="A742" s="132" t="s">
        <v>7</v>
      </c>
      <c r="B742" s="133" t="s">
        <v>1023</v>
      </c>
      <c r="C742" t="s">
        <v>848</v>
      </c>
      <c r="D742" s="2">
        <v>0</v>
      </c>
      <c r="E742" s="2">
        <v>0</v>
      </c>
      <c r="F742" s="2">
        <v>0</v>
      </c>
    </row>
    <row r="743" spans="1:6" x14ac:dyDescent="0.25">
      <c r="A743" s="132" t="s">
        <v>7</v>
      </c>
      <c r="B743" s="133" t="s">
        <v>1024</v>
      </c>
      <c r="C743" t="s">
        <v>836</v>
      </c>
      <c r="D743" s="2">
        <v>0</v>
      </c>
      <c r="E743" s="2">
        <v>5600</v>
      </c>
      <c r="F743" s="2">
        <v>0</v>
      </c>
    </row>
    <row r="744" spans="1:6" x14ac:dyDescent="0.25">
      <c r="A744" s="132" t="s">
        <v>980</v>
      </c>
    </row>
    <row r="745" spans="1:6" x14ac:dyDescent="0.25">
      <c r="A745" s="132" t="s">
        <v>7</v>
      </c>
      <c r="B745" s="133" t="s">
        <v>1025</v>
      </c>
      <c r="C745" t="s">
        <v>981</v>
      </c>
      <c r="D745" s="2">
        <v>245726.4</v>
      </c>
      <c r="E745" s="2">
        <v>2244610.56</v>
      </c>
      <c r="F745" s="2">
        <v>2100000</v>
      </c>
    </row>
    <row r="747" spans="1:6" ht="30" x14ac:dyDescent="0.25">
      <c r="A747" s="132" t="s">
        <v>1026</v>
      </c>
    </row>
    <row r="748" spans="1:6" x14ac:dyDescent="0.25">
      <c r="A748" s="132" t="s">
        <v>7</v>
      </c>
      <c r="B748" s="133" t="s">
        <v>1027</v>
      </c>
      <c r="C748" t="s">
        <v>1028</v>
      </c>
      <c r="D748" s="2">
        <v>42472.38</v>
      </c>
      <c r="E748" s="2">
        <v>153985.22</v>
      </c>
      <c r="F748" s="2">
        <v>600000</v>
      </c>
    </row>
    <row r="749" spans="1:6" x14ac:dyDescent="0.25">
      <c r="A749" s="132" t="s">
        <v>7</v>
      </c>
      <c r="B749" s="133" t="s">
        <v>1029</v>
      </c>
      <c r="C749" t="s">
        <v>1030</v>
      </c>
      <c r="D749" s="2">
        <v>0</v>
      </c>
      <c r="E749" s="2">
        <v>0</v>
      </c>
      <c r="F749" s="2">
        <v>1200000</v>
      </c>
    </row>
    <row r="750" spans="1:6" x14ac:dyDescent="0.25">
      <c r="A750" s="132" t="s">
        <v>7</v>
      </c>
      <c r="B750" s="133" t="s">
        <v>1031</v>
      </c>
      <c r="C750" t="s">
        <v>1032</v>
      </c>
      <c r="D750" s="2">
        <v>171995</v>
      </c>
      <c r="E750" s="2">
        <v>407491.31</v>
      </c>
      <c r="F750" s="2">
        <v>20000</v>
      </c>
    </row>
    <row r="751" spans="1:6" x14ac:dyDescent="0.25">
      <c r="A751" s="132" t="s">
        <v>7</v>
      </c>
      <c r="B751" s="133" t="s">
        <v>1033</v>
      </c>
      <c r="C751" t="s">
        <v>1034</v>
      </c>
      <c r="D751" s="2">
        <v>6140</v>
      </c>
      <c r="E751" s="2">
        <v>17990</v>
      </c>
      <c r="F751" s="2">
        <v>15000</v>
      </c>
    </row>
    <row r="752" spans="1:6" x14ac:dyDescent="0.25">
      <c r="A752" s="132" t="s">
        <v>7</v>
      </c>
      <c r="B752" s="133" t="s">
        <v>1035</v>
      </c>
      <c r="C752" t="s">
        <v>1036</v>
      </c>
      <c r="D752" s="2">
        <v>0</v>
      </c>
      <c r="E752" s="2">
        <v>0</v>
      </c>
      <c r="F752" s="2">
        <v>875000</v>
      </c>
    </row>
    <row r="753" spans="1:6" x14ac:dyDescent="0.25">
      <c r="A753" s="132" t="s">
        <v>7</v>
      </c>
      <c r="B753" s="133" t="s">
        <v>1037</v>
      </c>
      <c r="C753" t="s">
        <v>1038</v>
      </c>
      <c r="D753" s="2">
        <v>0</v>
      </c>
      <c r="E753" s="2">
        <v>0</v>
      </c>
      <c r="F753" s="2">
        <v>0</v>
      </c>
    </row>
    <row r="754" spans="1:6" x14ac:dyDescent="0.25">
      <c r="A754" s="132" t="s">
        <v>7</v>
      </c>
      <c r="B754" s="133" t="s">
        <v>1039</v>
      </c>
      <c r="C754" t="s">
        <v>1040</v>
      </c>
      <c r="D754" s="2">
        <v>0</v>
      </c>
      <c r="E754" s="2">
        <v>1000</v>
      </c>
      <c r="F754" s="2">
        <v>1000</v>
      </c>
    </row>
    <row r="756" spans="1:6" x14ac:dyDescent="0.25">
      <c r="A756" s="132" t="s">
        <v>187</v>
      </c>
    </row>
    <row r="757" spans="1:6" x14ac:dyDescent="0.25">
      <c r="A757" s="132" t="s">
        <v>7</v>
      </c>
      <c r="B757" s="133" t="s">
        <v>1041</v>
      </c>
      <c r="C757" t="s">
        <v>1042</v>
      </c>
      <c r="D757" s="2">
        <v>0</v>
      </c>
      <c r="E757" s="2">
        <v>5067.57</v>
      </c>
      <c r="F757" s="2">
        <v>0</v>
      </c>
    </row>
    <row r="758" spans="1:6" x14ac:dyDescent="0.25">
      <c r="A758" s="132" t="s">
        <v>7</v>
      </c>
      <c r="B758" s="133" t="s">
        <v>1043</v>
      </c>
      <c r="C758" t="s">
        <v>1044</v>
      </c>
      <c r="D758" s="2">
        <v>0</v>
      </c>
      <c r="E758" s="2">
        <v>0</v>
      </c>
      <c r="F758" s="2">
        <v>0</v>
      </c>
    </row>
    <row r="759" spans="1:6" x14ac:dyDescent="0.25">
      <c r="A759" s="132" t="s">
        <v>7</v>
      </c>
      <c r="B759" s="133" t="s">
        <v>1045</v>
      </c>
      <c r="C759" t="s">
        <v>1046</v>
      </c>
      <c r="D759" s="2">
        <v>0</v>
      </c>
      <c r="E759" s="2">
        <v>0</v>
      </c>
      <c r="F759" s="2">
        <v>2500</v>
      </c>
    </row>
    <row r="760" spans="1:6" x14ac:dyDescent="0.25">
      <c r="A760" s="132" t="s">
        <v>7</v>
      </c>
      <c r="B760" s="133" t="s">
        <v>1047</v>
      </c>
      <c r="C760" t="s">
        <v>729</v>
      </c>
      <c r="D760" s="2">
        <v>0</v>
      </c>
      <c r="E760" s="2">
        <v>3252</v>
      </c>
      <c r="F760" s="2">
        <v>2500</v>
      </c>
    </row>
    <row r="761" spans="1:6" x14ac:dyDescent="0.25">
      <c r="A761" s="132" t="s">
        <v>7</v>
      </c>
      <c r="B761" s="133" t="s">
        <v>1048</v>
      </c>
      <c r="C761" t="s">
        <v>1049</v>
      </c>
      <c r="D761" s="2">
        <v>0</v>
      </c>
      <c r="E761" s="2">
        <v>123385.87</v>
      </c>
      <c r="F761" s="2">
        <v>250000</v>
      </c>
    </row>
    <row r="763" spans="1:6" x14ac:dyDescent="0.25">
      <c r="A763" s="132" t="s">
        <v>178</v>
      </c>
    </row>
    <row r="764" spans="1:6" x14ac:dyDescent="0.25">
      <c r="A764" s="132" t="s">
        <v>7</v>
      </c>
      <c r="B764" s="133" t="s">
        <v>1050</v>
      </c>
      <c r="C764" t="s">
        <v>1051</v>
      </c>
      <c r="D764" s="2">
        <v>0</v>
      </c>
      <c r="E764" s="2">
        <v>3058</v>
      </c>
      <c r="F764" s="2">
        <v>7000</v>
      </c>
    </row>
    <row r="765" spans="1:6" x14ac:dyDescent="0.25">
      <c r="A765" s="132" t="s">
        <v>7</v>
      </c>
      <c r="B765" s="133" t="s">
        <v>1052</v>
      </c>
      <c r="C765" t="s">
        <v>620</v>
      </c>
      <c r="D765" s="2">
        <v>163.69999999999999</v>
      </c>
      <c r="E765" s="2">
        <v>2449.0300000000002</v>
      </c>
      <c r="F765" s="2">
        <v>2000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 GF-SUMMARY </vt:lpstr>
      <vt:lpstr>GF-DETAIL</vt:lpstr>
      <vt:lpstr>GBCY3656</vt:lpstr>
      <vt:lpstr>' GF-SUMMARY '!Print_Area</vt:lpstr>
      <vt:lpstr>'GF-DETAIL'!Print_Area</vt:lpstr>
      <vt:lpstr>' GF-SUMMARY '!Print_Titles</vt:lpstr>
      <vt:lpstr>'GF-DETAIL'!Print_Titles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Hicks</dc:creator>
  <cp:lastModifiedBy>VOB_CLERK</cp:lastModifiedBy>
  <dcterms:created xsi:type="dcterms:W3CDTF">2019-04-10T05:11:15Z</dcterms:created>
  <dcterms:modified xsi:type="dcterms:W3CDTF">2020-05-15T21:40:28Z</dcterms:modified>
</cp:coreProperties>
</file>